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codeName="Ten_skoroszyt" defaultThemeVersion="124226"/>
  <bookViews>
    <workbookView xWindow="0" yWindow="1860" windowWidth="25440" windowHeight="9975" tabRatio="779"/>
  </bookViews>
  <sheets>
    <sheet name="Wprowadzenie" sheetId="51" r:id="rId1"/>
    <sheet name="Lista projektów" sheetId="38" r:id="rId2"/>
    <sheet name="Zestawienie ogólnokrajowe" sheetId="5" r:id="rId3"/>
    <sheet name="projekty z danego zakresu mocy" sheetId="45" r:id="rId4"/>
    <sheet name="Deweloperzy zestawienie " sheetId="32" r:id="rId5"/>
    <sheet name="Mapy" sheetId="3" r:id="rId6"/>
    <sheet name="operatorzy woj" sheetId="41" state="hidden" r:id="rId7"/>
  </sheets>
  <calcPr calcId="145621"/>
</workbook>
</file>

<file path=xl/calcChain.xml><?xml version="1.0" encoding="utf-8"?>
<calcChain xmlns="http://schemas.openxmlformats.org/spreadsheetml/2006/main">
  <c r="P18" i="45" l="1"/>
  <c r="P17" i="45"/>
  <c r="P16" i="45"/>
  <c r="P15" i="45"/>
  <c r="P14" i="45"/>
  <c r="P13" i="45"/>
  <c r="P12" i="45"/>
  <c r="P11" i="45"/>
  <c r="P9" i="5"/>
  <c r="O24" i="5" s="1"/>
  <c r="P10" i="5"/>
  <c r="H24" i="5" s="1"/>
  <c r="P11" i="5"/>
  <c r="P12" i="5"/>
  <c r="P13" i="5"/>
  <c r="P14" i="5"/>
  <c r="P15" i="5"/>
  <c r="P16" i="5"/>
  <c r="B63" i="45"/>
  <c r="B62" i="45"/>
  <c r="B59" i="5"/>
  <c r="B58" i="5"/>
  <c r="H127" i="5" l="1"/>
  <c r="G127" i="5"/>
  <c r="G128" i="5"/>
  <c r="H8" i="32"/>
  <c r="G8" i="32"/>
  <c r="G30" i="32"/>
  <c r="H30" i="32"/>
  <c r="G31" i="32"/>
  <c r="H31" i="32"/>
  <c r="G11" i="32"/>
  <c r="H11" i="32"/>
  <c r="G12" i="32"/>
  <c r="H12" i="32"/>
  <c r="G13" i="32"/>
  <c r="H13" i="32"/>
  <c r="G14" i="32"/>
  <c r="H14" i="32"/>
  <c r="G15" i="32"/>
  <c r="H15" i="32"/>
  <c r="G16" i="32"/>
  <c r="H16" i="32"/>
  <c r="G17" i="32"/>
  <c r="H17" i="32"/>
  <c r="G18" i="32"/>
  <c r="H18" i="32"/>
  <c r="G19" i="32"/>
  <c r="H19" i="32"/>
  <c r="G20" i="32"/>
  <c r="H20" i="32"/>
  <c r="G21" i="32"/>
  <c r="H21" i="32"/>
  <c r="G22" i="32"/>
  <c r="H22" i="32"/>
  <c r="G23" i="32"/>
  <c r="H23" i="32"/>
  <c r="G24" i="32"/>
  <c r="H24" i="32"/>
  <c r="G25" i="32"/>
  <c r="H25" i="32"/>
  <c r="G26" i="32"/>
  <c r="H26" i="32"/>
  <c r="G27" i="32"/>
  <c r="H27" i="32"/>
  <c r="G28" i="32"/>
  <c r="H28" i="32"/>
  <c r="G29" i="32"/>
  <c r="H29" i="32"/>
  <c r="H10" i="32"/>
  <c r="G10" i="32"/>
  <c r="G9" i="32"/>
  <c r="L128" i="5" l="1"/>
  <c r="K128" i="5"/>
  <c r="J128" i="5"/>
  <c r="I128" i="5"/>
  <c r="H128" i="5"/>
  <c r="L127" i="5"/>
  <c r="K127" i="5"/>
  <c r="J127" i="5"/>
  <c r="I127" i="5"/>
  <c r="F17" i="45" l="1"/>
  <c r="G17" i="45"/>
  <c r="H17" i="45"/>
  <c r="I17" i="45"/>
  <c r="J17" i="45"/>
  <c r="K17" i="45"/>
  <c r="L17" i="45"/>
  <c r="M17" i="45"/>
  <c r="N17" i="45"/>
  <c r="F18" i="45"/>
  <c r="G18" i="45"/>
  <c r="H18" i="45"/>
  <c r="I18" i="45"/>
  <c r="J18" i="45"/>
  <c r="K18" i="45"/>
  <c r="L18" i="45"/>
  <c r="M18" i="45"/>
  <c r="N18" i="45"/>
  <c r="E18" i="45"/>
  <c r="E17" i="45"/>
  <c r="F15" i="45"/>
  <c r="G15" i="45"/>
  <c r="H15" i="45"/>
  <c r="I15" i="45"/>
  <c r="J15" i="45"/>
  <c r="K15" i="45"/>
  <c r="L15" i="45"/>
  <c r="M15" i="45"/>
  <c r="N15" i="45"/>
  <c r="F16" i="45"/>
  <c r="G16" i="45"/>
  <c r="H16" i="45"/>
  <c r="I16" i="45"/>
  <c r="J16" i="45"/>
  <c r="K16" i="45"/>
  <c r="L16" i="45"/>
  <c r="M16" i="45"/>
  <c r="N16" i="45"/>
  <c r="E16" i="45"/>
  <c r="E15" i="45"/>
  <c r="F13" i="45"/>
  <c r="G13" i="45"/>
  <c r="H13" i="45"/>
  <c r="I13" i="45"/>
  <c r="J13" i="45"/>
  <c r="K13" i="45"/>
  <c r="L13" i="45"/>
  <c r="M13" i="45"/>
  <c r="N13" i="45"/>
  <c r="F14" i="45"/>
  <c r="G14" i="45"/>
  <c r="H14" i="45"/>
  <c r="I14" i="45"/>
  <c r="J14" i="45"/>
  <c r="K14" i="45"/>
  <c r="L14" i="45"/>
  <c r="M14" i="45"/>
  <c r="N14" i="45"/>
  <c r="F11" i="45"/>
  <c r="G11" i="45"/>
  <c r="H11" i="45"/>
  <c r="I11" i="45"/>
  <c r="J11" i="45"/>
  <c r="K11" i="45"/>
  <c r="L11" i="45"/>
  <c r="M11" i="45"/>
  <c r="N11" i="45"/>
  <c r="F12" i="45"/>
  <c r="G12" i="45"/>
  <c r="H12" i="45"/>
  <c r="I12" i="45"/>
  <c r="J12" i="45"/>
  <c r="K12" i="45"/>
  <c r="L12" i="45"/>
  <c r="M12" i="45"/>
  <c r="N12" i="45"/>
  <c r="F15" i="5"/>
  <c r="G15" i="5"/>
  <c r="H15" i="5"/>
  <c r="I15" i="5"/>
  <c r="J15" i="5"/>
  <c r="K15" i="5"/>
  <c r="L15" i="5"/>
  <c r="M15" i="5"/>
  <c r="N15" i="5"/>
  <c r="F16" i="5"/>
  <c r="G16" i="5"/>
  <c r="H16" i="5"/>
  <c r="I16" i="5"/>
  <c r="J16" i="5"/>
  <c r="K16" i="5"/>
  <c r="L16" i="5"/>
  <c r="M16" i="5"/>
  <c r="N16" i="5"/>
  <c r="E16" i="5"/>
  <c r="E15" i="5"/>
  <c r="F13" i="5"/>
  <c r="G13" i="5"/>
  <c r="H13" i="5"/>
  <c r="I13" i="5"/>
  <c r="J13" i="5"/>
  <c r="K13" i="5"/>
  <c r="L13" i="5"/>
  <c r="M13" i="5"/>
  <c r="N13" i="5"/>
  <c r="F14" i="5"/>
  <c r="G14" i="5"/>
  <c r="H14" i="5"/>
  <c r="I14" i="5"/>
  <c r="J14" i="5"/>
  <c r="K14" i="5"/>
  <c r="L14" i="5"/>
  <c r="M14" i="5"/>
  <c r="N14" i="5"/>
  <c r="E14" i="5"/>
  <c r="E13" i="5"/>
  <c r="F11" i="5"/>
  <c r="G11" i="5"/>
  <c r="H11" i="5"/>
  <c r="I11" i="5"/>
  <c r="J11" i="5"/>
  <c r="K11" i="5"/>
  <c r="L11" i="5"/>
  <c r="M11" i="5"/>
  <c r="N11" i="5"/>
  <c r="F12" i="5"/>
  <c r="G12" i="5"/>
  <c r="H12" i="5"/>
  <c r="I12" i="5"/>
  <c r="J12" i="5"/>
  <c r="K12" i="5"/>
  <c r="L12" i="5"/>
  <c r="M12" i="5"/>
  <c r="N12" i="5"/>
  <c r="F9" i="5"/>
  <c r="G9" i="5"/>
  <c r="H9" i="5"/>
  <c r="I9" i="5"/>
  <c r="J25" i="5" s="1"/>
  <c r="J9" i="5"/>
  <c r="K25" i="5" s="1"/>
  <c r="K9" i="5"/>
  <c r="L25" i="5" s="1"/>
  <c r="L9" i="5"/>
  <c r="M25" i="5" s="1"/>
  <c r="M9" i="5"/>
  <c r="N25" i="5" s="1"/>
  <c r="N9" i="5"/>
  <c r="O25" i="5" s="1"/>
  <c r="F10" i="5"/>
  <c r="G10" i="5"/>
  <c r="H10" i="5"/>
  <c r="I10" i="5"/>
  <c r="C25" i="5" s="1"/>
  <c r="J10" i="5"/>
  <c r="D25" i="5" s="1"/>
  <c r="K10" i="5"/>
  <c r="E25" i="5" s="1"/>
  <c r="L10" i="5"/>
  <c r="F25" i="5" s="1"/>
  <c r="M10" i="5"/>
  <c r="G25" i="5" s="1"/>
  <c r="N10" i="5"/>
  <c r="H25" i="5" s="1"/>
  <c r="O13" i="5" l="1"/>
  <c r="O15" i="5"/>
  <c r="O14" i="5"/>
  <c r="O16" i="5"/>
  <c r="O15" i="45"/>
  <c r="O17" i="45"/>
  <c r="O18" i="45"/>
  <c r="O16" i="45"/>
  <c r="E14" i="45" l="1"/>
  <c r="E13" i="4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82" i="5"/>
  <c r="E11" i="5"/>
  <c r="E10" i="5"/>
  <c r="E9" i="5"/>
  <c r="E12" i="5"/>
  <c r="O14" i="45" l="1"/>
  <c r="E63" i="45" s="1"/>
  <c r="E65" i="45" s="1"/>
  <c r="O13" i="45"/>
  <c r="E62" i="45" s="1"/>
  <c r="E64" i="45" s="1"/>
  <c r="O11" i="5"/>
  <c r="E58" i="5" s="1"/>
  <c r="E60" i="5" s="1"/>
  <c r="O9" i="5"/>
  <c r="F58" i="5" s="1"/>
  <c r="F60" i="5" s="1"/>
  <c r="O12" i="5"/>
  <c r="E59" i="5" s="1"/>
  <c r="E61" i="5" s="1"/>
  <c r="O10" i="5"/>
  <c r="F59" i="5" s="1"/>
  <c r="F61" i="5" s="1"/>
  <c r="C58" i="5"/>
  <c r="C60" i="5" s="1"/>
  <c r="H83" i="5"/>
  <c r="J83" i="5" s="1"/>
  <c r="H84" i="5"/>
  <c r="J84" i="5" s="1"/>
  <c r="H85" i="5"/>
  <c r="J85" i="5" s="1"/>
  <c r="H86" i="5"/>
  <c r="J86" i="5" s="1"/>
  <c r="H87" i="5"/>
  <c r="J87" i="5" s="1"/>
  <c r="H88" i="5"/>
  <c r="J88" i="5" s="1"/>
  <c r="H89" i="5"/>
  <c r="J89" i="5" s="1"/>
  <c r="H90" i="5"/>
  <c r="J90" i="5" s="1"/>
  <c r="H91" i="5"/>
  <c r="J91" i="5" s="1"/>
  <c r="H92" i="5"/>
  <c r="J92" i="5" s="1"/>
  <c r="H93" i="5"/>
  <c r="J93" i="5" s="1"/>
  <c r="H94" i="5"/>
  <c r="J94" i="5" s="1"/>
  <c r="H95" i="5"/>
  <c r="J95" i="5" s="1"/>
  <c r="H96" i="5"/>
  <c r="J96" i="5" s="1"/>
  <c r="H97" i="5"/>
  <c r="J97" i="5" s="1"/>
  <c r="H82" i="5"/>
  <c r="J82" i="5" s="1"/>
  <c r="G83" i="5"/>
  <c r="I83" i="5" s="1"/>
  <c r="G84" i="5"/>
  <c r="I84" i="5" s="1"/>
  <c r="G85" i="5"/>
  <c r="I85" i="5" s="1"/>
  <c r="G86" i="5"/>
  <c r="I86" i="5" s="1"/>
  <c r="G87" i="5"/>
  <c r="I87" i="5" s="1"/>
  <c r="G88" i="5"/>
  <c r="I88" i="5" s="1"/>
  <c r="G89" i="5"/>
  <c r="I89" i="5" s="1"/>
  <c r="G90" i="5"/>
  <c r="I90" i="5" s="1"/>
  <c r="G91" i="5"/>
  <c r="I91" i="5" s="1"/>
  <c r="G92" i="5"/>
  <c r="I92" i="5" s="1"/>
  <c r="G93" i="5"/>
  <c r="I93" i="5" s="1"/>
  <c r="G94" i="5"/>
  <c r="I94" i="5" s="1"/>
  <c r="G95" i="5"/>
  <c r="I95" i="5" s="1"/>
  <c r="G96" i="5"/>
  <c r="I96" i="5" s="1"/>
  <c r="G97" i="5"/>
  <c r="I97" i="5" s="1"/>
  <c r="G82" i="5"/>
  <c r="I82" i="5" s="1"/>
  <c r="D30" i="32" l="1"/>
  <c r="H9" i="32" s="1"/>
  <c r="E12" i="45"/>
  <c r="E11" i="45"/>
  <c r="C59" i="5"/>
  <c r="C61" i="5" s="1"/>
  <c r="O12" i="45" l="1"/>
  <c r="F63" i="45" s="1"/>
  <c r="F65" i="45" s="1"/>
  <c r="O11" i="45"/>
  <c r="F62" i="45" s="1"/>
  <c r="F64" i="45" s="1"/>
  <c r="C62" i="45"/>
  <c r="C64" i="45" s="1"/>
  <c r="C63" i="45"/>
  <c r="C65" i="45" s="1"/>
  <c r="D62" i="45" l="1"/>
  <c r="D64" i="45" s="1"/>
  <c r="D59" i="5"/>
  <c r="D61" i="5" s="1"/>
  <c r="D63" i="45"/>
  <c r="D65" i="45" s="1"/>
  <c r="D58" i="5"/>
  <c r="D60" i="5" s="1"/>
</calcChain>
</file>

<file path=xl/sharedStrings.xml><?xml version="1.0" encoding="utf-8"?>
<sst xmlns="http://schemas.openxmlformats.org/spreadsheetml/2006/main" count="280" uniqueCount="144">
  <si>
    <t>Podmiot</t>
  </si>
  <si>
    <t>Gmina</t>
  </si>
  <si>
    <t>Województwo</t>
  </si>
  <si>
    <t>Moc przyłączeniowa [kW]</t>
  </si>
  <si>
    <t>Data wydania warunków przyłączenia</t>
  </si>
  <si>
    <t>dolnośląskie</t>
  </si>
  <si>
    <t>osoba prawna</t>
  </si>
  <si>
    <t>osoba fizyczna</t>
  </si>
  <si>
    <t>ENEA</t>
  </si>
  <si>
    <t>Legnica</t>
  </si>
  <si>
    <t>kujawsko-pomorskie</t>
  </si>
  <si>
    <t>lubelskie</t>
  </si>
  <si>
    <t>łódzkie</t>
  </si>
  <si>
    <t>małopolskie</t>
  </si>
  <si>
    <t>opolskie</t>
  </si>
  <si>
    <t>podkarpackie</t>
  </si>
  <si>
    <t>śląskie</t>
  </si>
  <si>
    <t>świętokrzyskie</t>
  </si>
  <si>
    <t>warmińsko-mazurskie</t>
  </si>
  <si>
    <t>wielkopolskie</t>
  </si>
  <si>
    <t>Koszalin</t>
  </si>
  <si>
    <t>Żagań</t>
  </si>
  <si>
    <t>lubuskie</t>
  </si>
  <si>
    <t>pomorskie</t>
  </si>
  <si>
    <t>zachodniopomorskie</t>
  </si>
  <si>
    <t>podlaskie</t>
  </si>
  <si>
    <t>mazowieckie</t>
  </si>
  <si>
    <t>Lp.</t>
  </si>
  <si>
    <t>Liczba projektów</t>
  </si>
  <si>
    <t>ZESTAWIENIE OGÓLNOKRAJOWE</t>
  </si>
  <si>
    <t>suma</t>
  </si>
  <si>
    <t>Lokalizacja instalacji</t>
  </si>
  <si>
    <t>-</t>
  </si>
  <si>
    <t>Prostki</t>
  </si>
  <si>
    <t>Osiek Jasielski</t>
  </si>
  <si>
    <t>Osoba prawna</t>
  </si>
  <si>
    <t>Żagań dz. nr 135/2,145/2</t>
  </si>
  <si>
    <t>ZESTAWIENIE DLA DEWELOPERÓW</t>
  </si>
  <si>
    <t>łączna liczba projektów</t>
  </si>
  <si>
    <t>Informacje o największych inwestorach PV</t>
  </si>
  <si>
    <t>TAK</t>
  </si>
  <si>
    <t>NIE</t>
  </si>
  <si>
    <t xml:space="preserve">Copyright ©2019 IEO. Wszelkie prawa zastrzeżone. </t>
  </si>
  <si>
    <t>PGE</t>
  </si>
  <si>
    <t xml:space="preserve">     </t>
  </si>
  <si>
    <t>operator</t>
  </si>
  <si>
    <t>liczba</t>
  </si>
  <si>
    <t xml:space="preserve">   </t>
  </si>
  <si>
    <t>Brudzew</t>
  </si>
  <si>
    <t>Status projektu</t>
  </si>
  <si>
    <t>Lokalizacja przyłączenia</t>
  </si>
  <si>
    <t>Powiat</t>
  </si>
  <si>
    <t>Data zawarcia umowy o przyłączenie</t>
  </si>
  <si>
    <t>Data rozpoczęcia dostaw energii elektrycznej</t>
  </si>
  <si>
    <t>Adres Inwestora</t>
  </si>
  <si>
    <t>Spółka holdingowa</t>
  </si>
  <si>
    <t>Czy projekt ma decyzję środowiskową?</t>
  </si>
  <si>
    <t>Czy projekt ma pozwolenie budowlane?</t>
  </si>
  <si>
    <t>Czy projekt brał udział w aukcjach OZE?</t>
  </si>
  <si>
    <t>Dodatkowe informacje o projekcie</t>
  </si>
  <si>
    <t>Link do decyzji środowiskowej</t>
  </si>
  <si>
    <t>ENERGA</t>
  </si>
  <si>
    <t>TAURON</t>
  </si>
  <si>
    <t>zachoniopomorskie</t>
  </si>
  <si>
    <t>NOWY</t>
  </si>
  <si>
    <t>AKTUALNY</t>
  </si>
  <si>
    <t>żagański</t>
  </si>
  <si>
    <t>legnicki</t>
  </si>
  <si>
    <t>jasielski</t>
  </si>
  <si>
    <t>ełcki</t>
  </si>
  <si>
    <t>KoszalinStrefa</t>
  </si>
  <si>
    <t>koszaliński</t>
  </si>
  <si>
    <t>turecki</t>
  </si>
  <si>
    <t>http://zos.koszalin.ibip.pl/public/?id=218168</t>
  </si>
  <si>
    <t>Zarząd Obiektów Sportowych Sp. z o.o. w Koszalinie</t>
  </si>
  <si>
    <t>ul. Rolna 14, 75-436  Koszalin</t>
  </si>
  <si>
    <t>kolor</t>
  </si>
  <si>
    <t>ul. Włodarzewska 4/9, 02-384 Warszawa</t>
  </si>
  <si>
    <t>Zielony Koliber Sp. z o.o.</t>
  </si>
  <si>
    <t xml:space="preserve">105/1/4, obr.Krzywe, gm.Prostki. </t>
  </si>
  <si>
    <t>http://www.brudzew.bip.net.pl/?a=6446</t>
  </si>
  <si>
    <t>Janiszew, Koźmin</t>
  </si>
  <si>
    <t>Żarnowiec PV Sp. z o.o.</t>
  </si>
  <si>
    <t xml:space="preserve">Załęże 420 421/1 421/2 </t>
  </si>
  <si>
    <t>Zielona Farma Jacek Bieńkowsk</t>
  </si>
  <si>
    <t>Projekt ubiegał się o dofinansowanie w ramach konkursu Działanie 3.1 A</t>
  </si>
  <si>
    <t>Żagańskie Wodociągi i Kanalizacje Sp. z o.o.</t>
  </si>
  <si>
    <t>B. Chrobrego 44
68-100 Żagań</t>
  </si>
  <si>
    <t>Leon Rybczyński</t>
  </si>
  <si>
    <t>ul. Kowalska 2 59-220 Legnica</t>
  </si>
  <si>
    <t>Południowa 11A, 97-216 Czerniewice,</t>
  </si>
  <si>
    <t>PROJEKT-SOLARTECHNIK GROUP</t>
  </si>
  <si>
    <t>R.Power</t>
  </si>
  <si>
    <t>moc</t>
  </si>
  <si>
    <t xml:space="preserve">liczba </t>
  </si>
  <si>
    <t>Gmina Żagań</t>
  </si>
  <si>
    <r>
      <t xml:space="preserve">     </t>
    </r>
    <r>
      <rPr>
        <b/>
        <sz val="22"/>
        <color theme="3"/>
        <rFont val="Calibri"/>
        <family val="2"/>
        <charset val="238"/>
        <scheme val="minor"/>
      </rPr>
      <t xml:space="preserve">    </t>
    </r>
    <r>
      <rPr>
        <b/>
        <sz val="22"/>
        <color theme="0"/>
        <rFont val="Calibri"/>
        <family val="2"/>
        <charset val="238"/>
        <scheme val="minor"/>
      </rPr>
      <t xml:space="preserve">    MAPY PROJEKTÓW PV W POLSCE </t>
    </r>
  </si>
  <si>
    <t>moc [MW]</t>
  </si>
  <si>
    <t>Stan zaawansowania projektów</t>
  </si>
  <si>
    <t>Rozkład projektów w województwach</t>
  </si>
  <si>
    <t xml:space="preserve">Projekty, które mają ważne pozwolenia budowlane </t>
  </si>
  <si>
    <t>Liczba i moc  projektów, które posiadają:</t>
  </si>
  <si>
    <t>MW</t>
  </si>
  <si>
    <t>Liczba i moc projektów, które posiadają:</t>
  </si>
  <si>
    <t>pozostali inwestorzy*</t>
  </si>
  <si>
    <t>do wykresu</t>
  </si>
  <si>
    <t>Projekty oznaczone tym kolorem są:</t>
  </si>
  <si>
    <t>W pełni zidentyfikowane</t>
  </si>
  <si>
    <t>nie zidentyfikowane</t>
  </si>
  <si>
    <t>jeszcze nie zidentyfikowane, ponieważ pojawiły się w ciągu ostatnich miesięcy</t>
  </si>
  <si>
    <t>MOC</t>
  </si>
  <si>
    <t>LICZBA</t>
  </si>
  <si>
    <t xml:space="preserve">PROJEKTY FOTOWOLTAICZNE W POLSCE 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</si>
  <si>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</si>
  <si>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Nazwa inwestora</t>
  </si>
  <si>
    <t>kw</t>
  </si>
  <si>
    <t>Wpisz tutaj-&gt;</t>
  </si>
  <si>
    <t>moc od</t>
  </si>
  <si>
    <t>do</t>
  </si>
  <si>
    <t>PSE</t>
  </si>
  <si>
    <t>Informacje o projekcie z prasy, koszt inwestycji 200 mln, moc przyłączeniowa podana przez Pse wynosi 115 MW</t>
  </si>
  <si>
    <t>Zawarte umowy o przyłączenie wg Operatorów</t>
  </si>
  <si>
    <t>Wydane pozwolenia budowlane zidentyfikowane przez IEO</t>
  </si>
  <si>
    <t>Wydane decyzje środowiskowe zidentyfikowane przez IEO</t>
  </si>
  <si>
    <t>Wydane warunki przyłączenia wg Operatorów</t>
  </si>
  <si>
    <t>warunki przyłączenia wg Operatorów</t>
  </si>
  <si>
    <t>umowę przyłączeniową wg Operatorów</t>
  </si>
  <si>
    <t>decyzję środowiskową zidentyfikowaną przez IEO</t>
  </si>
  <si>
    <t>pozwolenie budowlane zidentyfikowane przez IEO</t>
  </si>
  <si>
    <t>1-5 MW</t>
  </si>
  <si>
    <t>5-10 MW</t>
  </si>
  <si>
    <t>10-30 MW</t>
  </si>
  <si>
    <t>30-50 MW</t>
  </si>
  <si>
    <t>&gt;50 MW</t>
  </si>
  <si>
    <t>Moc przyłączeniowa projektów w poszczególnych przedziałach mocy [MW]</t>
  </si>
  <si>
    <t xml:space="preserve">Baza powstała na podstawie informacji o podmiotach ubiegających się o przyłączenie do sieci dystrybucyjnej i przesyłowej powyżej 1 kV w latach 2010 - 2019 (czerwiec).
</t>
  </si>
  <si>
    <t xml:space="preserve">Aktualizacja bazy danych Instytutu Energetyki Odnawialnej projektów gotowych do realizacji </t>
  </si>
  <si>
    <t>ZESTAWIENIE DLA PROJEKTÓW Z DANEGO ZAKRESU MOCY</t>
  </si>
  <si>
    <t>2019 do końca października</t>
  </si>
  <si>
    <t>0,4-1MW</t>
  </si>
  <si>
    <t xml:space="preserve">  </t>
  </si>
  <si>
    <t>wszystkie projekty w bazie</t>
  </si>
  <si>
    <t>projekty dodane w ostatniej aktualizacji</t>
  </si>
  <si>
    <r>
      <t xml:space="preserve">Mapy zostały stworzone przy użyciu strony Mapy Google. Po kliknięciu na grafikę mapy otworzy się przeglądarka z interaktywną zawartością mapy. </t>
    </r>
    <r>
      <rPr>
        <b/>
        <sz val="14"/>
        <color rgb="FFFF0000"/>
        <rFont val="Calibri"/>
        <family val="2"/>
        <charset val="238"/>
        <scheme val="minor"/>
      </rPr>
      <t>Dostęp tylko po wykupieniu pełnej wersji bazy danych.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</si>
</sst>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00"/>
    <numFmt numFmtId="165" formatCode="#,##0.000"/>
    <numFmt numFmtId="166" formatCode="_-* #,##0\ _z_ł_-;\-* #,##0\ _z_ł_-;_-* &quot;-&quot;??\ _z_ł_-;_-@_-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 tint="-0.24997711111789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2"/>
      <color theme="3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1"/>
      <color theme="0" tint="-4.9989318521683403E-2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1"/>
      <color theme="6" tint="-0.499984740745262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rgb="FFD3D3D3"/>
      <name val="Calibri"/>
      <family val="2"/>
      <charset val="238"/>
      <scheme val="minor"/>
    </font>
    <font>
      <b/>
      <sz val="2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i/>
      <sz val="18"/>
      <color theme="1"/>
      <name val="Calibri"/>
      <family val="2"/>
      <charset val="238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rgb="FFECECEC"/>
      <name val="Calibri"/>
      <family val="2"/>
      <scheme val="minor"/>
    </font>
    <font>
      <b/>
      <sz val="14"/>
      <color rgb="FFFF0000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DE97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18365C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/>
      <right/>
      <top/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rgb="FF18468B"/>
      </left>
      <right/>
      <top/>
      <bottom/>
      <diagonal/>
    </border>
    <border>
      <left style="medium">
        <color rgb="FF18468B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/>
      <right/>
      <top style="thick">
        <color theme="4"/>
      </top>
      <bottom style="thick">
        <color theme="4" tint="0.499984740745262"/>
      </bottom>
      <diagonal/>
    </border>
  </borders>
  <cellStyleXfs count="15">
    <xf numFmtId="0" fontId="0" fillId="0" borderId="0"/>
    <xf numFmtId="9" fontId="19" fillId="0" borderId="0" applyFont="0" applyFill="0" applyBorder="0" applyAlignment="0" applyProtection="0"/>
    <xf numFmtId="0" fontId="30" fillId="0" borderId="0"/>
    <xf numFmtId="44" fontId="19" fillId="0" borderId="0" applyFont="0" applyFill="0" applyBorder="0" applyAlignment="0" applyProtection="0"/>
    <xf numFmtId="0" fontId="17" fillId="0" borderId="0"/>
    <xf numFmtId="0" fontId="19" fillId="0" borderId="0"/>
    <xf numFmtId="0" fontId="42" fillId="0" borderId="0"/>
    <xf numFmtId="0" fontId="15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4" fillId="0" borderId="23" applyNumberFormat="0" applyFill="0" applyAlignment="0" applyProtection="0"/>
    <xf numFmtId="0" fontId="45" fillId="0" borderId="24" applyNumberFormat="0" applyFill="0" applyAlignment="0" applyProtection="0"/>
    <xf numFmtId="0" fontId="49" fillId="0" borderId="27" applyNumberFormat="0" applyFill="0" applyAlignment="0" applyProtection="0"/>
    <xf numFmtId="0" fontId="49" fillId="0" borderId="0" applyNumberFormat="0" applyFill="0" applyBorder="0" applyAlignment="0" applyProtection="0"/>
  </cellStyleXfs>
  <cellXfs count="306">
    <xf numFmtId="0" fontId="0" fillId="0" borderId="0" xfId="0"/>
    <xf numFmtId="0" fontId="0" fillId="2" borderId="0" xfId="0" applyFill="1"/>
    <xf numFmtId="0" fontId="0" fillId="3" borderId="0" xfId="0" applyFill="1"/>
    <xf numFmtId="0" fontId="21" fillId="2" borderId="0" xfId="0" applyFont="1" applyFill="1" applyBorder="1"/>
    <xf numFmtId="0" fontId="0" fillId="2" borderId="0" xfId="0" applyFill="1" applyBorder="1" applyAlignment="1"/>
    <xf numFmtId="2" fontId="0" fillId="2" borderId="0" xfId="0" applyNumberFormat="1" applyFill="1" applyBorder="1" applyAlignment="1">
      <alignment vertical="center"/>
    </xf>
    <xf numFmtId="9" fontId="0" fillId="2" borderId="0" xfId="1" applyFont="1" applyFill="1" applyBorder="1"/>
    <xf numFmtId="0" fontId="0" fillId="2" borderId="0" xfId="0" applyFill="1" applyBorder="1"/>
    <xf numFmtId="0" fontId="35" fillId="4" borderId="0" xfId="0" applyFont="1" applyFill="1" applyBorder="1"/>
    <xf numFmtId="0" fontId="0" fillId="3" borderId="0" xfId="0" applyFill="1" applyAlignment="1"/>
    <xf numFmtId="0" fontId="23" fillId="0" borderId="0" xfId="2" applyFont="1" applyBorder="1" applyAlignment="1">
      <alignment horizontal="right" vertical="center"/>
    </xf>
    <xf numFmtId="0" fontId="36" fillId="2" borderId="0" xfId="0" applyFont="1" applyFill="1" applyBorder="1"/>
    <xf numFmtId="0" fontId="37" fillId="2" borderId="0" xfId="0" applyFont="1" applyFill="1" applyBorder="1"/>
    <xf numFmtId="0" fontId="23" fillId="0" borderId="0" xfId="2" applyFont="1" applyBorder="1" applyAlignment="1">
      <alignment horizontal="left" vertical="center" wrapText="1"/>
    </xf>
    <xf numFmtId="0" fontId="0" fillId="2" borderId="18" xfId="0" applyFill="1" applyBorder="1"/>
    <xf numFmtId="0" fontId="0" fillId="2" borderId="14" xfId="0" applyFill="1" applyBorder="1"/>
    <xf numFmtId="0" fontId="0" fillId="2" borderId="19" xfId="0" applyFill="1" applyBorder="1"/>
    <xf numFmtId="0" fontId="0" fillId="2" borderId="20" xfId="0" applyFill="1" applyBorder="1"/>
    <xf numFmtId="0" fontId="0" fillId="0" borderId="0" xfId="0"/>
    <xf numFmtId="4" fontId="0" fillId="3" borderId="0" xfId="0" applyNumberFormat="1" applyFill="1"/>
    <xf numFmtId="0" fontId="0" fillId="2" borderId="0" xfId="0" applyFill="1" applyBorder="1" applyAlignment="1">
      <alignment horizontal="center"/>
    </xf>
    <xf numFmtId="0" fontId="26" fillId="2" borderId="0" xfId="0" applyFont="1" applyFill="1" applyBorder="1"/>
    <xf numFmtId="0" fontId="41" fillId="5" borderId="21" xfId="4" applyFont="1" applyFill="1" applyBorder="1" applyAlignment="1">
      <alignment horizontal="center" vertical="center" wrapText="1"/>
    </xf>
    <xf numFmtId="0" fontId="17" fillId="6" borderId="0" xfId="4" applyFill="1" applyAlignment="1">
      <alignment horizontal="center" vertical="center" wrapText="1"/>
    </xf>
    <xf numFmtId="0" fontId="17" fillId="6" borderId="0" xfId="4" applyFill="1"/>
    <xf numFmtId="14" fontId="41" fillId="5" borderId="21" xfId="4" applyNumberFormat="1" applyFont="1" applyFill="1" applyBorder="1" applyAlignment="1">
      <alignment horizontal="center" vertical="center" wrapText="1"/>
    </xf>
    <xf numFmtId="0" fontId="17" fillId="6" borderId="0" xfId="4" applyFill="1" applyAlignment="1">
      <alignment wrapText="1"/>
    </xf>
    <xf numFmtId="0" fontId="17" fillId="0" borderId="0" xfId="4" applyFill="1" applyAlignment="1">
      <alignment vertical="center" wrapText="1"/>
    </xf>
    <xf numFmtId="0" fontId="17" fillId="0" borderId="0" xfId="4" applyFill="1" applyAlignment="1">
      <alignment horizontal="center" vertical="center" wrapText="1"/>
    </xf>
    <xf numFmtId="14" fontId="17" fillId="0" borderId="0" xfId="4" applyNumberFormat="1" applyFill="1" applyAlignment="1">
      <alignment horizontal="center" vertical="center" wrapText="1"/>
    </xf>
    <xf numFmtId="0" fontId="13" fillId="0" borderId="0" xfId="4" applyFont="1" applyFill="1" applyAlignment="1">
      <alignment vertical="center" wrapText="1"/>
    </xf>
    <xf numFmtId="0" fontId="17" fillId="0" borderId="0" xfId="4" applyNumberFormat="1" applyFill="1" applyAlignment="1">
      <alignment vertical="center" wrapText="1"/>
    </xf>
    <xf numFmtId="0" fontId="16" fillId="0" borderId="0" xfId="4" applyFont="1" applyFill="1" applyAlignment="1">
      <alignment vertical="center" wrapText="1"/>
    </xf>
    <xf numFmtId="0" fontId="14" fillId="0" borderId="0" xfId="4" applyFont="1" applyFill="1" applyAlignment="1">
      <alignment vertical="center" wrapText="1"/>
    </xf>
    <xf numFmtId="0" fontId="17" fillId="8" borderId="0" xfId="4" applyFill="1" applyAlignment="1">
      <alignment vertical="center" wrapText="1"/>
    </xf>
    <xf numFmtId="0" fontId="17" fillId="7" borderId="0" xfId="4" applyFill="1" applyAlignment="1">
      <alignment vertical="center" wrapText="1"/>
    </xf>
    <xf numFmtId="0" fontId="12" fillId="0" borderId="0" xfId="4" applyFont="1" applyFill="1" applyAlignment="1">
      <alignment vertical="center" wrapText="1"/>
    </xf>
    <xf numFmtId="0" fontId="11" fillId="0" borderId="0" xfId="4" applyFont="1" applyFill="1" applyAlignment="1">
      <alignment vertical="center" wrapText="1"/>
    </xf>
    <xf numFmtId="0" fontId="17" fillId="0" borderId="0" xfId="4" applyFill="1" applyBorder="1" applyAlignment="1">
      <alignment horizontal="center" vertical="center" wrapText="1"/>
    </xf>
    <xf numFmtId="14" fontId="17" fillId="0" borderId="0" xfId="4" applyNumberFormat="1" applyFill="1" applyBorder="1" applyAlignment="1">
      <alignment horizontal="center" vertical="center" wrapText="1"/>
    </xf>
    <xf numFmtId="14" fontId="17" fillId="0" borderId="0" xfId="4" applyNumberFormat="1" applyFill="1" applyAlignment="1">
      <alignment horizontal="center" vertical="center"/>
    </xf>
    <xf numFmtId="0" fontId="10" fillId="0" borderId="0" xfId="4" applyFont="1" applyFill="1" applyAlignment="1">
      <alignment vertical="center" wrapText="1"/>
    </xf>
    <xf numFmtId="0" fontId="17" fillId="0" borderId="0" xfId="4" applyFill="1" applyAlignment="1">
      <alignment horizontal="left" vertical="center" wrapText="1"/>
    </xf>
    <xf numFmtId="0" fontId="17" fillId="0" borderId="0" xfId="4" applyFill="1" applyBorder="1" applyAlignment="1">
      <alignment horizontal="left" vertical="center" wrapText="1"/>
    </xf>
    <xf numFmtId="0" fontId="9" fillId="0" borderId="0" xfId="4" applyFont="1" applyFill="1" applyAlignment="1">
      <alignment vertical="center" wrapText="1"/>
    </xf>
    <xf numFmtId="0" fontId="43" fillId="0" borderId="0" xfId="4" applyFont="1" applyFill="1" applyBorder="1" applyAlignment="1">
      <alignment wrapText="1"/>
    </xf>
    <xf numFmtId="0" fontId="43" fillId="0" borderId="0" xfId="4" applyFont="1" applyFill="1" applyBorder="1" applyAlignment="1">
      <alignment horizontal="center" vertical="center" wrapText="1"/>
    </xf>
    <xf numFmtId="14" fontId="43" fillId="0" borderId="0" xfId="4" applyNumberFormat="1" applyFont="1" applyFill="1" applyBorder="1" applyAlignment="1">
      <alignment horizontal="center" vertical="center" wrapText="1"/>
    </xf>
    <xf numFmtId="0" fontId="43" fillId="0" borderId="0" xfId="4" applyFont="1" applyFill="1" applyBorder="1" applyAlignment="1">
      <alignment horizontal="left" vertical="center" wrapText="1"/>
    </xf>
    <xf numFmtId="2" fontId="0" fillId="2" borderId="0" xfId="0" applyNumberFormat="1" applyFill="1" applyBorder="1"/>
    <xf numFmtId="0" fontId="28" fillId="2" borderId="0" xfId="0" applyFont="1" applyFill="1" applyBorder="1"/>
    <xf numFmtId="4" fontId="0" fillId="2" borderId="0" xfId="0" applyNumberFormat="1" applyFill="1" applyBorder="1" applyAlignment="1"/>
    <xf numFmtId="0" fontId="18" fillId="2" borderId="0" xfId="0" applyFont="1" applyFill="1" applyBorder="1"/>
    <xf numFmtId="0" fontId="20" fillId="2" borderId="0" xfId="0" applyFont="1" applyFill="1" applyBorder="1" applyAlignment="1">
      <alignment vertical="center"/>
    </xf>
    <xf numFmtId="0" fontId="0" fillId="6" borderId="0" xfId="0" applyFill="1"/>
    <xf numFmtId="0" fontId="0" fillId="3" borderId="0" xfId="0" applyFill="1" applyBorder="1" applyAlignment="1"/>
    <xf numFmtId="0" fontId="0" fillId="6" borderId="0" xfId="0" applyFill="1" applyBorder="1"/>
    <xf numFmtId="0" fontId="0" fillId="6" borderId="0" xfId="0" applyFill="1" applyAlignment="1"/>
    <xf numFmtId="0" fontId="0" fillId="6" borderId="0" xfId="0" applyFill="1" applyAlignment="1">
      <alignment horizontal="center"/>
    </xf>
    <xf numFmtId="0" fontId="47" fillId="9" borderId="25" xfId="0" applyFont="1" applyFill="1" applyBorder="1"/>
    <xf numFmtId="0" fontId="34" fillId="6" borderId="0" xfId="0" applyFont="1" applyFill="1" applyBorder="1" applyAlignment="1">
      <alignment vertical="center"/>
    </xf>
    <xf numFmtId="0" fontId="0" fillId="6" borderId="0" xfId="0" applyFill="1" applyBorder="1" applyAlignment="1">
      <alignment horizontal="center" vertical="center"/>
    </xf>
    <xf numFmtId="0" fontId="27" fillId="6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 wrapText="1"/>
    </xf>
    <xf numFmtId="4" fontId="20" fillId="2" borderId="0" xfId="0" applyNumberFormat="1" applyFont="1" applyFill="1" applyBorder="1" applyAlignment="1">
      <alignment horizontal="center" vertical="center"/>
    </xf>
    <xf numFmtId="2" fontId="20" fillId="2" borderId="0" xfId="1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34" fillId="2" borderId="0" xfId="0" applyFont="1" applyFill="1" applyBorder="1" applyAlignment="1">
      <alignment vertical="center"/>
    </xf>
    <xf numFmtId="14" fontId="26" fillId="2" borderId="0" xfId="0" applyNumberFormat="1" applyFont="1" applyFill="1" applyBorder="1"/>
    <xf numFmtId="0" fontId="27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20" fillId="2" borderId="0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/>
    <xf numFmtId="0" fontId="27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right" vertical="center"/>
    </xf>
    <xf numFmtId="0" fontId="0" fillId="2" borderId="0" xfId="0" applyFill="1" applyBorder="1" applyAlignment="1">
      <alignment horizontal="center" vertical="center"/>
    </xf>
    <xf numFmtId="4" fontId="0" fillId="2" borderId="0" xfId="0" applyNumberFormat="1" applyFill="1" applyBorder="1" applyAlignment="1">
      <alignment horizontal="center" vertical="center"/>
    </xf>
    <xf numFmtId="0" fontId="45" fillId="2" borderId="24" xfId="12" applyFill="1" applyBorder="1"/>
    <xf numFmtId="0" fontId="47" fillId="9" borderId="0" xfId="0" applyFont="1" applyFill="1" applyBorder="1" applyAlignment="1">
      <alignment wrapText="1"/>
    </xf>
    <xf numFmtId="0" fontId="34" fillId="2" borderId="14" xfId="0" applyFont="1" applyFill="1" applyBorder="1" applyAlignment="1">
      <alignment vertical="center"/>
    </xf>
    <xf numFmtId="0" fontId="34" fillId="2" borderId="18" xfId="0" applyFont="1" applyFill="1" applyBorder="1" applyAlignment="1">
      <alignment vertical="center"/>
    </xf>
    <xf numFmtId="0" fontId="35" fillId="2" borderId="19" xfId="0" applyFont="1" applyFill="1" applyBorder="1"/>
    <xf numFmtId="0" fontId="35" fillId="2" borderId="20" xfId="0" applyFont="1" applyFill="1" applyBorder="1"/>
    <xf numFmtId="0" fontId="0" fillId="2" borderId="28" xfId="0" applyFill="1" applyBorder="1"/>
    <xf numFmtId="0" fontId="44" fillId="2" borderId="23" xfId="11" applyFill="1"/>
    <xf numFmtId="0" fontId="49" fillId="2" borderId="27" xfId="13" applyFill="1"/>
    <xf numFmtId="0" fontId="49" fillId="2" borderId="0" xfId="14" applyFill="1" applyBorder="1"/>
    <xf numFmtId="0" fontId="33" fillId="6" borderId="2" xfId="0" applyFont="1" applyFill="1" applyBorder="1" applyAlignment="1">
      <alignment vertical="center"/>
    </xf>
    <xf numFmtId="0" fontId="33" fillId="6" borderId="3" xfId="0" applyFont="1" applyFill="1" applyBorder="1" applyAlignment="1">
      <alignment vertical="center"/>
    </xf>
    <xf numFmtId="0" fontId="34" fillId="6" borderId="5" xfId="0" applyFont="1" applyFill="1" applyBorder="1" applyAlignment="1">
      <alignment vertical="center"/>
    </xf>
    <xf numFmtId="0" fontId="34" fillId="6" borderId="0" xfId="0" applyFont="1" applyFill="1" applyBorder="1" applyAlignment="1">
      <alignment horizontal="center" vertical="center"/>
    </xf>
    <xf numFmtId="0" fontId="34" fillId="6" borderId="5" xfId="0" applyFont="1" applyFill="1" applyBorder="1" applyAlignment="1">
      <alignment horizontal="center" vertical="center"/>
    </xf>
    <xf numFmtId="0" fontId="0" fillId="6" borderId="5" xfId="0" applyFill="1" applyBorder="1"/>
    <xf numFmtId="14" fontId="26" fillId="6" borderId="0" xfId="0" applyNumberFormat="1" applyFont="1" applyFill="1" applyBorder="1"/>
    <xf numFmtId="0" fontId="21" fillId="6" borderId="0" xfId="0" applyFont="1" applyFill="1" applyBorder="1"/>
    <xf numFmtId="0" fontId="20" fillId="6" borderId="0" xfId="0" applyFont="1" applyFill="1" applyBorder="1" applyAlignment="1">
      <alignment horizontal="center" vertical="center"/>
    </xf>
    <xf numFmtId="0" fontId="26" fillId="6" borderId="0" xfId="0" applyFont="1" applyFill="1" applyBorder="1" applyAlignment="1"/>
    <xf numFmtId="4" fontId="20" fillId="6" borderId="0" xfId="0" applyNumberFormat="1" applyFont="1" applyFill="1" applyBorder="1" applyAlignment="1">
      <alignment horizontal="center" vertical="center"/>
    </xf>
    <xf numFmtId="3" fontId="20" fillId="6" borderId="0" xfId="0" applyNumberFormat="1" applyFont="1" applyFill="1" applyBorder="1" applyAlignment="1">
      <alignment horizontal="center" vertical="center"/>
    </xf>
    <xf numFmtId="0" fontId="20" fillId="6" borderId="0" xfId="0" applyNumberFormat="1" applyFont="1" applyFill="1" applyBorder="1" applyAlignment="1">
      <alignment horizontal="center" vertical="center"/>
    </xf>
    <xf numFmtId="4" fontId="0" fillId="6" borderId="0" xfId="0" applyNumberFormat="1" applyFill="1"/>
    <xf numFmtId="0" fontId="0" fillId="6" borderId="0" xfId="0" applyFill="1" applyBorder="1" applyAlignment="1">
      <alignment vertical="center"/>
    </xf>
    <xf numFmtId="0" fontId="0" fillId="6" borderId="0" xfId="0" applyFill="1" applyBorder="1" applyAlignment="1">
      <alignment horizontal="right" vertical="center"/>
    </xf>
    <xf numFmtId="4" fontId="0" fillId="6" borderId="0" xfId="0" applyNumberForma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17" fillId="0" borderId="0" xfId="4"/>
    <xf numFmtId="0" fontId="34" fillId="2" borderId="14" xfId="0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/>
    </xf>
    <xf numFmtId="4" fontId="0" fillId="2" borderId="14" xfId="0" applyNumberFormat="1" applyFill="1" applyBorder="1" applyAlignment="1"/>
    <xf numFmtId="2" fontId="0" fillId="2" borderId="14" xfId="0" applyNumberFormat="1" applyFill="1" applyBorder="1" applyAlignment="1">
      <alignment horizontal="center" vertical="center"/>
    </xf>
    <xf numFmtId="4" fontId="23" fillId="2" borderId="14" xfId="0" applyNumberFormat="1" applyFont="1" applyFill="1" applyBorder="1" applyAlignment="1">
      <alignment horizontal="center" vertical="center"/>
    </xf>
    <xf numFmtId="14" fontId="26" fillId="2" borderId="14" xfId="0" applyNumberFormat="1" applyFont="1" applyFill="1" applyBorder="1"/>
    <xf numFmtId="0" fontId="27" fillId="2" borderId="14" xfId="0" applyFont="1" applyFill="1" applyBorder="1" applyAlignment="1">
      <alignment horizontal="center" vertical="center"/>
    </xf>
    <xf numFmtId="4" fontId="20" fillId="2" borderId="14" xfId="0" applyNumberFormat="1" applyFont="1" applyFill="1" applyBorder="1" applyAlignment="1">
      <alignment horizontal="center" vertical="center"/>
    </xf>
    <xf numFmtId="0" fontId="20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4" fontId="0" fillId="2" borderId="14" xfId="0" applyNumberFormat="1" applyFill="1" applyBorder="1" applyAlignment="1">
      <alignment horizontal="center" vertical="center"/>
    </xf>
    <xf numFmtId="0" fontId="50" fillId="6" borderId="0" xfId="0" applyFont="1" applyFill="1"/>
    <xf numFmtId="0" fontId="21" fillId="6" borderId="0" xfId="0" applyFont="1" applyFill="1"/>
    <xf numFmtId="0" fontId="49" fillId="2" borderId="0" xfId="14" applyFill="1" applyBorder="1" applyAlignment="1">
      <alignment horizontal="left" vertical="top" wrapText="1"/>
    </xf>
    <xf numFmtId="0" fontId="55" fillId="2" borderId="0" xfId="14" applyFont="1" applyFill="1" applyBorder="1" applyAlignment="1">
      <alignment horizontal="left" vertical="top" wrapText="1"/>
    </xf>
    <xf numFmtId="0" fontId="55" fillId="2" borderId="0" xfId="13" applyFont="1" applyFill="1" applyBorder="1"/>
    <xf numFmtId="43" fontId="28" fillId="2" borderId="0" xfId="0" applyNumberFormat="1" applyFont="1" applyFill="1" applyBorder="1"/>
    <xf numFmtId="166" fontId="0" fillId="6" borderId="0" xfId="10" applyNumberFormat="1" applyFont="1" applyFill="1" applyBorder="1"/>
    <xf numFmtId="0" fontId="25" fillId="2" borderId="0" xfId="0" applyFont="1" applyFill="1" applyBorder="1"/>
    <xf numFmtId="43" fontId="46" fillId="2" borderId="0" xfId="0" applyNumberFormat="1" applyFont="1" applyFill="1" applyBorder="1"/>
    <xf numFmtId="0" fontId="56" fillId="2" borderId="11" xfId="0" applyFont="1" applyFill="1" applyBorder="1"/>
    <xf numFmtId="0" fontId="34" fillId="2" borderId="12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7" fillId="2" borderId="18" xfId="0" applyFont="1" applyFill="1" applyBorder="1"/>
    <xf numFmtId="0" fontId="29" fillId="2" borderId="20" xfId="0" applyFont="1" applyFill="1" applyBorder="1" applyAlignment="1">
      <alignment horizontal="center" vertical="center"/>
    </xf>
    <xf numFmtId="0" fontId="44" fillId="2" borderId="23" xfId="11" applyFill="1" applyAlignment="1">
      <alignment horizontal="left" vertical="center"/>
    </xf>
    <xf numFmtId="0" fontId="49" fillId="2" borderId="27" xfId="13" applyFill="1" applyAlignment="1">
      <alignment horizontal="left"/>
    </xf>
    <xf numFmtId="0" fontId="45" fillId="2" borderId="24" xfId="12" applyFill="1" applyAlignment="1">
      <alignment horizontal="left" vertical="center"/>
    </xf>
    <xf numFmtId="0" fontId="49" fillId="2" borderId="27" xfId="13" applyNumberFormat="1" applyFill="1" applyAlignment="1">
      <alignment horizontal="left" vertical="center"/>
    </xf>
    <xf numFmtId="0" fontId="29" fillId="2" borderId="0" xfId="0" applyFont="1" applyFill="1" applyBorder="1" applyAlignment="1">
      <alignment vertical="center"/>
    </xf>
    <xf numFmtId="0" fontId="21" fillId="2" borderId="14" xfId="0" applyFont="1" applyFill="1" applyBorder="1"/>
    <xf numFmtId="0" fontId="21" fillId="2" borderId="18" xfId="0" applyFont="1" applyFill="1" applyBorder="1"/>
    <xf numFmtId="0" fontId="21" fillId="2" borderId="19" xfId="0" applyFont="1" applyFill="1" applyBorder="1"/>
    <xf numFmtId="0" fontId="21" fillId="2" borderId="20" xfId="0" applyFont="1" applyFill="1" applyBorder="1"/>
    <xf numFmtId="0" fontId="21" fillId="2" borderId="28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57" fillId="2" borderId="0" xfId="0" applyFont="1" applyFill="1" applyBorder="1"/>
    <xf numFmtId="2" fontId="57" fillId="2" borderId="0" xfId="0" applyNumberFormat="1" applyFont="1" applyFill="1"/>
    <xf numFmtId="0" fontId="57" fillId="2" borderId="0" xfId="0" applyFont="1" applyFill="1"/>
    <xf numFmtId="14" fontId="6" fillId="0" borderId="0" xfId="4" applyNumberFormat="1" applyFont="1" applyFill="1" applyBorder="1" applyAlignment="1">
      <alignment horizontal="center" vertical="center" wrapText="1"/>
    </xf>
    <xf numFmtId="0" fontId="58" fillId="2" borderId="0" xfId="13" applyFont="1" applyFill="1" applyBorder="1"/>
    <xf numFmtId="0" fontId="58" fillId="2" borderId="0" xfId="14" applyFont="1" applyFill="1" applyBorder="1" applyAlignment="1">
      <alignment horizontal="left" vertical="top" wrapText="1"/>
    </xf>
    <xf numFmtId="0" fontId="34" fillId="4" borderId="0" xfId="0" applyFont="1" applyFill="1" applyBorder="1" applyAlignment="1">
      <alignment horizontal="center" vertical="center"/>
    </xf>
    <xf numFmtId="0" fontId="56" fillId="2" borderId="11" xfId="0" applyFont="1" applyFill="1" applyBorder="1" applyAlignment="1">
      <alignment vertical="center"/>
    </xf>
    <xf numFmtId="0" fontId="45" fillId="2" borderId="24" xfId="12" applyFill="1" applyBorder="1" applyAlignment="1">
      <alignment horizontal="center" vertical="center"/>
    </xf>
    <xf numFmtId="0" fontId="45" fillId="2" borderId="24" xfId="12" applyFill="1" applyBorder="1" applyAlignment="1">
      <alignment horizontal="center" vertical="center" wrapText="1"/>
    </xf>
    <xf numFmtId="0" fontId="48" fillId="2" borderId="23" xfId="11" applyFont="1" applyFill="1" applyBorder="1" applyAlignment="1">
      <alignment horizontal="center" vertical="center"/>
    </xf>
    <xf numFmtId="166" fontId="0" fillId="6" borderId="0" xfId="10" applyNumberFormat="1" applyFont="1" applyFill="1" applyBorder="1" applyAlignment="1">
      <alignment horizontal="center" vertical="center"/>
    </xf>
    <xf numFmtId="166" fontId="46" fillId="6" borderId="0" xfId="10" applyNumberFormat="1" applyFont="1" applyFill="1" applyBorder="1" applyAlignment="1">
      <alignment horizontal="center" vertical="center"/>
    </xf>
    <xf numFmtId="43" fontId="0" fillId="2" borderId="26" xfId="10" applyFont="1" applyFill="1" applyBorder="1" applyAlignment="1">
      <alignment horizontal="center" vertical="center"/>
    </xf>
    <xf numFmtId="43" fontId="46" fillId="2" borderId="26" xfId="10" applyFont="1" applyFill="1" applyBorder="1" applyAlignment="1">
      <alignment horizontal="center" vertical="center"/>
    </xf>
    <xf numFmtId="166" fontId="25" fillId="6" borderId="0" xfId="10" applyNumberFormat="1" applyFont="1" applyFill="1" applyBorder="1" applyAlignment="1">
      <alignment horizontal="center" vertical="center"/>
    </xf>
    <xf numFmtId="43" fontId="25" fillId="2" borderId="26" xfId="10" applyFont="1" applyFill="1" applyBorder="1" applyAlignment="1">
      <alignment horizontal="center" vertical="center"/>
    </xf>
    <xf numFmtId="0" fontId="0" fillId="2" borderId="26" xfId="0" applyFill="1" applyBorder="1" applyAlignment="1">
      <alignment horizontal="right" vertical="center"/>
    </xf>
    <xf numFmtId="0" fontId="17" fillId="4" borderId="0" xfId="4" applyFill="1" applyAlignment="1">
      <alignment wrapText="1"/>
    </xf>
    <xf numFmtId="0" fontId="17" fillId="4" borderId="0" xfId="4" applyFill="1"/>
    <xf numFmtId="0" fontId="17" fillId="4" borderId="0" xfId="4" applyFill="1" applyAlignment="1">
      <alignment horizontal="center" vertical="center" wrapText="1"/>
    </xf>
    <xf numFmtId="0" fontId="17" fillId="4" borderId="0" xfId="4" applyFill="1" applyAlignment="1">
      <alignment vertical="center" wrapText="1"/>
    </xf>
    <xf numFmtId="0" fontId="17" fillId="4" borderId="0" xfId="4" applyFill="1" applyAlignment="1">
      <alignment vertical="center"/>
    </xf>
    <xf numFmtId="0" fontId="17" fillId="4" borderId="0" xfId="4" applyFill="1" applyAlignment="1">
      <alignment horizontal="center" vertical="center"/>
    </xf>
    <xf numFmtId="14" fontId="17" fillId="4" borderId="0" xfId="4" applyNumberFormat="1" applyFill="1" applyAlignment="1">
      <alignment horizontal="center" vertical="center"/>
    </xf>
    <xf numFmtId="0" fontId="17" fillId="4" borderId="0" xfId="4" applyFill="1" applyAlignment="1">
      <alignment horizontal="left" vertical="center" wrapText="1"/>
    </xf>
    <xf numFmtId="14" fontId="17" fillId="4" borderId="0" xfId="4" applyNumberFormat="1" applyFill="1" applyAlignment="1">
      <alignment horizontal="center" vertical="center" wrapText="1"/>
    </xf>
    <xf numFmtId="0" fontId="0" fillId="4" borderId="0" xfId="0" applyFill="1"/>
    <xf numFmtId="49" fontId="0" fillId="4" borderId="0" xfId="0" applyNumberFormat="1" applyFill="1"/>
    <xf numFmtId="0" fontId="0" fillId="4" borderId="0" xfId="0" applyFill="1" applyBorder="1"/>
    <xf numFmtId="0" fontId="0" fillId="4" borderId="0" xfId="0" applyFill="1" applyBorder="1" applyAlignment="1"/>
    <xf numFmtId="4" fontId="0" fillId="4" borderId="0" xfId="0" applyNumberFormat="1" applyFill="1" applyBorder="1"/>
    <xf numFmtId="0" fontId="0" fillId="4" borderId="0" xfId="0" applyFill="1" applyBorder="1" applyAlignment="1">
      <alignment horizontal="left" indent="1"/>
    </xf>
    <xf numFmtId="0" fontId="0" fillId="4" borderId="0" xfId="0" applyNumberFormat="1" applyFill="1" applyBorder="1"/>
    <xf numFmtId="0" fontId="0" fillId="4" borderId="0" xfId="0" applyFill="1" applyBorder="1" applyAlignment="1">
      <alignment horizontal="left"/>
    </xf>
    <xf numFmtId="0" fontId="39" fillId="4" borderId="0" xfId="0" applyFont="1" applyFill="1" applyBorder="1"/>
    <xf numFmtId="0" fontId="34" fillId="4" borderId="0" xfId="0" applyFont="1" applyFill="1" applyBorder="1" applyAlignment="1">
      <alignment vertical="center"/>
    </xf>
    <xf numFmtId="0" fontId="0" fillId="4" borderId="0" xfId="0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164" fontId="0" fillId="4" borderId="0" xfId="0" applyNumberFormat="1" applyFill="1" applyBorder="1" applyAlignment="1">
      <alignment horizontal="center" vertical="center"/>
    </xf>
    <xf numFmtId="0" fontId="0" fillId="4" borderId="0" xfId="0" applyNumberForma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50" fillId="4" borderId="0" xfId="0" applyFont="1" applyFill="1" applyBorder="1"/>
    <xf numFmtId="0" fontId="50" fillId="4" borderId="0" xfId="0" applyFont="1" applyFill="1"/>
    <xf numFmtId="0" fontId="33" fillId="4" borderId="0" xfId="0" applyFont="1" applyFill="1" applyBorder="1" applyAlignment="1">
      <alignment vertical="center"/>
    </xf>
    <xf numFmtId="14" fontId="26" fillId="4" borderId="0" xfId="0" applyNumberFormat="1" applyFont="1" applyFill="1" applyBorder="1"/>
    <xf numFmtId="0" fontId="20" fillId="4" borderId="0" xfId="0" applyFont="1" applyFill="1" applyBorder="1" applyAlignment="1">
      <alignment horizontal="center" vertical="center"/>
    </xf>
    <xf numFmtId="4" fontId="20" fillId="4" borderId="0" xfId="0" applyNumberFormat="1" applyFont="1" applyFill="1" applyBorder="1" applyAlignment="1">
      <alignment horizontal="center" vertical="center"/>
    </xf>
    <xf numFmtId="0" fontId="20" fillId="4" borderId="0" xfId="0" applyNumberFormat="1" applyFont="1" applyFill="1" applyBorder="1" applyAlignment="1">
      <alignment horizontal="center" vertical="center"/>
    </xf>
    <xf numFmtId="0" fontId="52" fillId="4" borderId="0" xfId="0" applyFont="1" applyFill="1" applyBorder="1" applyAlignment="1">
      <alignment vertical="center"/>
    </xf>
    <xf numFmtId="0" fontId="53" fillId="4" borderId="0" xfId="0" applyFont="1" applyFill="1" applyBorder="1" applyAlignment="1">
      <alignment horizontal="center" vertical="center"/>
    </xf>
    <xf numFmtId="164" fontId="50" fillId="4" borderId="0" xfId="0" applyNumberFormat="1" applyFont="1" applyFill="1" applyBorder="1" applyAlignment="1">
      <alignment horizontal="center" vertical="center"/>
    </xf>
    <xf numFmtId="0" fontId="50" fillId="4" borderId="6" xfId="0" applyFont="1" applyFill="1" applyBorder="1"/>
    <xf numFmtId="0" fontId="50" fillId="4" borderId="5" xfId="0" applyFont="1" applyFill="1" applyBorder="1"/>
    <xf numFmtId="4" fontId="50" fillId="4" borderId="0" xfId="0" applyNumberFormat="1" applyFont="1" applyFill="1"/>
    <xf numFmtId="0" fontId="51" fillId="4" borderId="0" xfId="0" applyFont="1" applyFill="1" applyBorder="1"/>
    <xf numFmtId="0" fontId="52" fillId="4" borderId="5" xfId="0" applyFont="1" applyFill="1" applyBorder="1" applyAlignment="1">
      <alignment vertical="center"/>
    </xf>
    <xf numFmtId="0" fontId="50" fillId="4" borderId="0" xfId="0" applyFont="1" applyFill="1" applyBorder="1" applyAlignment="1">
      <alignment horizontal="center" vertical="center"/>
    </xf>
    <xf numFmtId="0" fontId="53" fillId="4" borderId="0" xfId="0" applyFont="1" applyFill="1" applyBorder="1" applyAlignment="1">
      <alignment horizontal="center" vertical="center" wrapText="1"/>
    </xf>
    <xf numFmtId="0" fontId="50" fillId="4" borderId="0" xfId="0" applyFont="1" applyFill="1" applyBorder="1" applyAlignment="1">
      <alignment horizontal="center" vertical="center" wrapText="1"/>
    </xf>
    <xf numFmtId="0" fontId="50" fillId="4" borderId="0" xfId="0" applyNumberFormat="1" applyFont="1" applyFill="1" applyBorder="1" applyAlignment="1">
      <alignment horizontal="center" vertical="center"/>
    </xf>
    <xf numFmtId="1" fontId="50" fillId="4" borderId="0" xfId="0" applyNumberFormat="1" applyFont="1" applyFill="1" applyBorder="1" applyAlignment="1">
      <alignment horizontal="center" vertical="center"/>
    </xf>
    <xf numFmtId="3" fontId="50" fillId="4" borderId="0" xfId="0" applyNumberFormat="1" applyFont="1" applyFill="1" applyBorder="1" applyAlignment="1">
      <alignment horizontal="center" vertical="center"/>
    </xf>
    <xf numFmtId="165" fontId="50" fillId="4" borderId="0" xfId="0" applyNumberFormat="1" applyFont="1" applyFill="1" applyBorder="1" applyAlignment="1">
      <alignment horizontal="center" vertical="center"/>
    </xf>
    <xf numFmtId="0" fontId="50" fillId="4" borderId="4" xfId="0" applyFont="1" applyFill="1" applyBorder="1"/>
    <xf numFmtId="0" fontId="50" fillId="4" borderId="10" xfId="0" applyFont="1" applyFill="1" applyBorder="1"/>
    <xf numFmtId="0" fontId="0" fillId="4" borderId="1" xfId="0" applyFill="1" applyBorder="1" applyAlignment="1"/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21" fillId="4" borderId="0" xfId="0" applyFont="1" applyFill="1"/>
    <xf numFmtId="9" fontId="0" fillId="6" borderId="0" xfId="1" applyFont="1" applyFill="1" applyBorder="1"/>
    <xf numFmtId="9" fontId="28" fillId="2" borderId="0" xfId="1" applyFont="1" applyFill="1" applyBorder="1"/>
    <xf numFmtId="0" fontId="21" fillId="2" borderId="0" xfId="0" applyFont="1" applyFill="1"/>
    <xf numFmtId="0" fontId="56" fillId="2" borderId="29" xfId="0" applyFont="1" applyFill="1" applyBorder="1"/>
    <xf numFmtId="0" fontId="21" fillId="2" borderId="30" xfId="0" applyFont="1" applyFill="1" applyBorder="1"/>
    <xf numFmtId="0" fontId="21" fillId="2" borderId="31" xfId="0" applyFont="1" applyFill="1" applyBorder="1"/>
    <xf numFmtId="0" fontId="4" fillId="4" borderId="0" xfId="4" applyFont="1" applyFill="1" applyAlignment="1">
      <alignment vertical="center"/>
    </xf>
    <xf numFmtId="0" fontId="62" fillId="6" borderId="0" xfId="0" applyFont="1" applyFill="1"/>
    <xf numFmtId="166" fontId="63" fillId="13" borderId="0" xfId="10" applyNumberFormat="1" applyFont="1" applyFill="1" applyBorder="1"/>
    <xf numFmtId="0" fontId="64" fillId="6" borderId="0" xfId="0" applyFont="1" applyFill="1"/>
    <xf numFmtId="0" fontId="62" fillId="6" borderId="0" xfId="0" applyFont="1" applyFill="1" applyAlignment="1">
      <alignment horizontal="right"/>
    </xf>
    <xf numFmtId="0" fontId="62" fillId="6" borderId="0" xfId="0" applyFont="1" applyFill="1" applyAlignment="1">
      <alignment horizontal="center"/>
    </xf>
    <xf numFmtId="0" fontId="65" fillId="5" borderId="0" xfId="0" applyFont="1" applyFill="1" applyBorder="1" applyAlignment="1"/>
    <xf numFmtId="0" fontId="67" fillId="10" borderId="0" xfId="4" applyFont="1" applyFill="1" applyAlignment="1">
      <alignment vertical="center" wrapText="1"/>
    </xf>
    <xf numFmtId="0" fontId="67" fillId="12" borderId="0" xfId="4" applyFont="1" applyFill="1" applyAlignment="1">
      <alignment vertical="center" wrapText="1"/>
    </xf>
    <xf numFmtId="0" fontId="67" fillId="11" borderId="0" xfId="4" applyFont="1" applyFill="1" applyAlignment="1">
      <alignment vertical="center" wrapText="1"/>
    </xf>
    <xf numFmtId="0" fontId="49" fillId="2" borderId="0" xfId="14" applyFill="1" applyBorder="1" applyAlignment="1">
      <alignment horizontal="left" vertical="center" wrapText="1"/>
    </xf>
    <xf numFmtId="0" fontId="57" fillId="2" borderId="0" xfId="0" applyNumberFormat="1" applyFont="1" applyFill="1" applyBorder="1"/>
    <xf numFmtId="14" fontId="43" fillId="0" borderId="0" xfId="4" applyNumberFormat="1" applyFont="1" applyFill="1" applyAlignment="1">
      <alignment horizontal="center" vertical="center" wrapText="1"/>
    </xf>
    <xf numFmtId="0" fontId="43" fillId="0" borderId="0" xfId="4" applyFont="1" applyFill="1" applyAlignment="1">
      <alignment horizontal="center" vertical="center" wrapText="1"/>
    </xf>
    <xf numFmtId="14" fontId="43" fillId="0" borderId="0" xfId="4" applyNumberFormat="1" applyFont="1" applyFill="1" applyAlignment="1">
      <alignment vertical="center" wrapText="1"/>
    </xf>
    <xf numFmtId="0" fontId="69" fillId="0" borderId="0" xfId="4" applyFont="1" applyFill="1" applyAlignment="1">
      <alignment vertical="center" wrapText="1"/>
    </xf>
    <xf numFmtId="0" fontId="17" fillId="6" borderId="0" xfId="4" applyFill="1" applyAlignment="1">
      <alignment horizontal="center" vertical="center"/>
    </xf>
    <xf numFmtId="14" fontId="65" fillId="5" borderId="0" xfId="0" applyNumberFormat="1" applyFont="1" applyFill="1" applyBorder="1" applyAlignment="1">
      <alignment horizontal="center" vertical="center"/>
    </xf>
    <xf numFmtId="14" fontId="41" fillId="5" borderId="22" xfId="4" applyNumberFormat="1" applyFont="1" applyFill="1" applyBorder="1" applyAlignment="1">
      <alignment horizontal="center" vertical="center" wrapText="1"/>
    </xf>
    <xf numFmtId="14" fontId="6" fillId="0" borderId="0" xfId="4" applyNumberFormat="1" applyFont="1" applyFill="1" applyAlignment="1">
      <alignment horizontal="center" vertical="center" wrapText="1"/>
    </xf>
    <xf numFmtId="0" fontId="17" fillId="4" borderId="0" xfId="4" applyFill="1" applyAlignment="1">
      <alignment horizontal="left" vertical="center"/>
    </xf>
    <xf numFmtId="14" fontId="41" fillId="5" borderId="21" xfId="4" applyNumberFormat="1" applyFont="1" applyFill="1" applyBorder="1" applyAlignment="1">
      <alignment horizontal="left" vertical="center" wrapText="1"/>
    </xf>
    <xf numFmtId="0" fontId="41" fillId="5" borderId="21" xfId="4" applyFont="1" applyFill="1" applyBorder="1" applyAlignment="1">
      <alignment horizontal="left" vertical="center" wrapText="1"/>
    </xf>
    <xf numFmtId="0" fontId="43" fillId="0" borderId="0" xfId="4" applyFont="1" applyFill="1" applyAlignment="1">
      <alignment horizontal="left" vertical="center" wrapText="1"/>
    </xf>
    <xf numFmtId="0" fontId="3" fillId="0" borderId="0" xfId="4" applyFont="1" applyAlignment="1">
      <alignment horizontal="left" vertical="center" wrapText="1"/>
    </xf>
    <xf numFmtId="0" fontId="17" fillId="0" borderId="0" xfId="4" applyAlignment="1">
      <alignment horizontal="left" vertical="center" wrapText="1"/>
    </xf>
    <xf numFmtId="0" fontId="8" fillId="0" borderId="0" xfId="4" applyFont="1" applyFill="1" applyAlignment="1">
      <alignment horizontal="left" vertical="center" wrapText="1"/>
    </xf>
    <xf numFmtId="0" fontId="7" fillId="0" borderId="0" xfId="4" applyFont="1" applyFill="1" applyAlignment="1">
      <alignment horizontal="left" vertical="center" wrapText="1"/>
    </xf>
    <xf numFmtId="14" fontId="17" fillId="0" borderId="0" xfId="4" applyNumberFormat="1" applyFill="1" applyAlignment="1">
      <alignment vertical="center" wrapText="1"/>
    </xf>
    <xf numFmtId="14" fontId="5" fillId="0" borderId="0" xfId="4" quotePrefix="1" applyNumberFormat="1" applyFont="1" applyFill="1" applyAlignment="1">
      <alignment vertical="center" wrapText="1"/>
    </xf>
    <xf numFmtId="14" fontId="17" fillId="4" borderId="0" xfId="4" applyNumberFormat="1" applyFill="1" applyAlignment="1">
      <alignment vertical="center" wrapText="1"/>
    </xf>
    <xf numFmtId="14" fontId="17" fillId="4" borderId="0" xfId="4" applyNumberFormat="1" applyFill="1"/>
    <xf numFmtId="22" fontId="0" fillId="4" borderId="0" xfId="0" applyNumberFormat="1" applyFill="1"/>
    <xf numFmtId="0" fontId="0" fillId="14" borderId="0" xfId="0" applyFill="1"/>
    <xf numFmtId="0" fontId="26" fillId="14" borderId="0" xfId="0" applyFont="1" applyFill="1"/>
    <xf numFmtId="166" fontId="0" fillId="9" borderId="0" xfId="10" applyNumberFormat="1" applyFont="1" applyFill="1" applyBorder="1" applyAlignment="1">
      <alignment horizontal="center" vertical="center"/>
    </xf>
    <xf numFmtId="0" fontId="2" fillId="4" borderId="0" xfId="4" applyFont="1" applyFill="1" applyAlignment="1">
      <alignment horizontal="left" vertical="center" wrapText="1"/>
    </xf>
    <xf numFmtId="0" fontId="70" fillId="2" borderId="18" xfId="0" applyFont="1" applyFill="1" applyBorder="1"/>
    <xf numFmtId="2" fontId="70" fillId="2" borderId="18" xfId="0" applyNumberFormat="1" applyFont="1" applyFill="1" applyBorder="1"/>
    <xf numFmtId="0" fontId="70" fillId="2" borderId="18" xfId="0" applyFont="1" applyFill="1" applyBorder="1" applyAlignment="1">
      <alignment wrapText="1"/>
    </xf>
    <xf numFmtId="166" fontId="0" fillId="2" borderId="0" xfId="0" applyNumberFormat="1" applyFill="1" applyBorder="1"/>
    <xf numFmtId="0" fontId="34" fillId="6" borderId="0" xfId="0" applyFont="1" applyFill="1" applyBorder="1" applyAlignment="1">
      <alignment horizontal="center" vertical="center"/>
    </xf>
    <xf numFmtId="14" fontId="43" fillId="0" borderId="0" xfId="0" applyNumberFormat="1" applyFont="1" applyFill="1" applyBorder="1" applyAlignment="1" applyProtection="1">
      <alignment horizontal="center" vertical="center" wrapText="1"/>
    </xf>
    <xf numFmtId="0" fontId="43" fillId="0" borderId="0" xfId="4" applyFont="1" applyFill="1" applyBorder="1" applyAlignment="1"/>
    <xf numFmtId="0" fontId="2" fillId="4" borderId="0" xfId="4" applyFont="1" applyFill="1" applyAlignment="1">
      <alignment horizontal="center" vertical="center"/>
    </xf>
    <xf numFmtId="43" fontId="0" fillId="2" borderId="0" xfId="0" applyNumberFormat="1" applyFill="1" applyBorder="1"/>
    <xf numFmtId="0" fontId="1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>
      <alignment vertical="center" wrapText="1"/>
    </xf>
    <xf numFmtId="14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left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vertical="center" wrapText="1"/>
    </xf>
    <xf numFmtId="0" fontId="1" fillId="0" borderId="0" xfId="4" applyFont="1" applyAlignment="1">
      <alignment horizontal="left" vertical="center" wrapText="1"/>
    </xf>
    <xf numFmtId="0" fontId="1" fillId="0" borderId="0" xfId="4" applyFont="1" applyFill="1" applyBorder="1" applyAlignment="1">
      <alignment horizontal="left" vertical="center" wrapText="1"/>
    </xf>
    <xf numFmtId="0" fontId="56" fillId="2" borderId="18" xfId="0" applyFont="1" applyFill="1" applyBorder="1"/>
    <xf numFmtId="0" fontId="59" fillId="14" borderId="23" xfId="11" applyFont="1" applyFill="1" applyAlignment="1">
      <alignment horizontal="center" vertical="center"/>
    </xf>
    <xf numFmtId="0" fontId="60" fillId="14" borderId="32" xfId="12" applyFont="1" applyFill="1" applyBorder="1" applyAlignment="1">
      <alignment horizontal="center"/>
    </xf>
    <xf numFmtId="0" fontId="66" fillId="5" borderId="0" xfId="4" applyFont="1" applyFill="1" applyAlignment="1">
      <alignment horizontal="center" vertical="center" wrapText="1"/>
    </xf>
    <xf numFmtId="0" fontId="0" fillId="4" borderId="0" xfId="0" applyFill="1" applyAlignment="1">
      <alignment horizontal="left" vertical="top" wrapText="1"/>
    </xf>
    <xf numFmtId="14" fontId="0" fillId="4" borderId="0" xfId="0" applyNumberFormat="1" applyFill="1" applyAlignment="1">
      <alignment horizontal="center" vertical="center" wrapText="1"/>
    </xf>
    <xf numFmtId="0" fontId="33" fillId="5" borderId="0" xfId="0" applyFont="1" applyFill="1" applyBorder="1" applyAlignment="1">
      <alignment horizontal="center" vertical="center"/>
    </xf>
    <xf numFmtId="0" fontId="34" fillId="6" borderId="0" xfId="0" applyFont="1" applyFill="1" applyBorder="1" applyAlignment="1">
      <alignment horizontal="center" vertical="center"/>
    </xf>
    <xf numFmtId="0" fontId="48" fillId="2" borderId="0" xfId="11" applyFont="1" applyFill="1" applyBorder="1" applyAlignment="1">
      <alignment horizontal="center" wrapText="1"/>
    </xf>
    <xf numFmtId="0" fontId="48" fillId="2" borderId="23" xfId="11" applyFont="1" applyFill="1" applyBorder="1" applyAlignment="1">
      <alignment horizontal="center" wrapText="1"/>
    </xf>
    <xf numFmtId="0" fontId="68" fillId="2" borderId="0" xfId="13" applyFont="1" applyFill="1" applyBorder="1" applyAlignment="1">
      <alignment horizontal="center" wrapText="1"/>
    </xf>
    <xf numFmtId="0" fontId="68" fillId="2" borderId="27" xfId="13" applyFont="1" applyFill="1" applyAlignment="1">
      <alignment horizontal="center" wrapText="1"/>
    </xf>
    <xf numFmtId="0" fontId="54" fillId="4" borderId="7" xfId="0" applyFont="1" applyFill="1" applyBorder="1" applyAlignment="1">
      <alignment horizontal="center" vertical="center"/>
    </xf>
    <xf numFmtId="0" fontId="54" fillId="4" borderId="8" xfId="0" applyFont="1" applyFill="1" applyBorder="1" applyAlignment="1">
      <alignment horizontal="center" vertical="center"/>
    </xf>
    <xf numFmtId="0" fontId="54" fillId="4" borderId="9" xfId="0" applyFont="1" applyFill="1" applyBorder="1" applyAlignment="1">
      <alignment horizontal="center" vertical="center"/>
    </xf>
    <xf numFmtId="0" fontId="33" fillId="5" borderId="15" xfId="0" applyFont="1" applyFill="1" applyBorder="1" applyAlignment="1">
      <alignment horizontal="center" vertical="center"/>
    </xf>
    <xf numFmtId="0" fontId="33" fillId="5" borderId="16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/>
    </xf>
    <xf numFmtId="0" fontId="40" fillId="6" borderId="18" xfId="0" applyFont="1" applyFill="1" applyBorder="1" applyAlignment="1">
      <alignment horizontal="center" vertical="center"/>
    </xf>
    <xf numFmtId="0" fontId="40" fillId="6" borderId="0" xfId="0" applyFont="1" applyFill="1" applyBorder="1" applyAlignment="1">
      <alignment horizontal="center" vertical="center"/>
    </xf>
    <xf numFmtId="0" fontId="40" fillId="6" borderId="14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34" fillId="6" borderId="18" xfId="0" applyFont="1" applyFill="1" applyBorder="1" applyAlignment="1">
      <alignment horizontal="center"/>
    </xf>
    <xf numFmtId="0" fontId="34" fillId="6" borderId="0" xfId="0" applyFont="1" applyFill="1" applyBorder="1" applyAlignment="1">
      <alignment horizontal="center"/>
    </xf>
    <xf numFmtId="0" fontId="34" fillId="6" borderId="14" xfId="0" applyFont="1" applyFill="1" applyBorder="1" applyAlignment="1">
      <alignment horizontal="center"/>
    </xf>
  </cellXfs>
  <cellStyles count="15">
    <cellStyle name="Dziesiętny" xfId="10" builtinId="3"/>
    <cellStyle name="Nagłówek 1" xfId="11" builtinId="16"/>
    <cellStyle name="Nagłówek 2" xfId="12" builtinId="17"/>
    <cellStyle name="Nagłówek 3" xfId="13" builtinId="18"/>
    <cellStyle name="Nagłówek 4" xfId="14" builtinId="19"/>
    <cellStyle name="Normalny" xfId="0" builtinId="0"/>
    <cellStyle name="Normalny 2" xfId="4"/>
    <cellStyle name="Normalny 2 2" xfId="6"/>
    <cellStyle name="Normalny 3" xfId="2"/>
    <cellStyle name="Normalny 3 2" xfId="5"/>
    <cellStyle name="Normalny 4" xfId="7"/>
    <cellStyle name="Procentowy" xfId="1" builtinId="5"/>
    <cellStyle name="Procentowy 2" xfId="8"/>
    <cellStyle name="Walutowy 2" xfId="3"/>
    <cellStyle name="Walutowy 3" xfId="9"/>
  </cellStyles>
  <dxfs count="52">
    <dxf>
      <font>
        <strike val="0"/>
        <outline val="0"/>
        <shadow val="0"/>
        <u val="none"/>
        <vertAlign val="baseline"/>
        <sz val="14"/>
        <name val="Calibri"/>
        <scheme val="minor"/>
      </font>
      <numFmt numFmtId="0" formatCode="General"/>
      <fill>
        <patternFill>
          <bgColor theme="0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rgb="FF000000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rgb="FF000000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yyyy/mm/dd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yyyy/mm/dd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yyyy/mm/dd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yyyy/mm/dd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yyyy/mm/dd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yyyy/mm/dd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9" formatCode="yyyy/mm/dd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FF00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color rgb="FF000000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medium">
          <color rgb="FF18468B"/>
        </top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ECECEC"/>
      <color rgb="FF18365C"/>
      <color rgb="FF18468B"/>
      <color rgb="FFD3D3D3"/>
      <color rgb="FFADE977"/>
      <color rgb="FFE4E4E4"/>
      <color rgb="FFD1D1D1"/>
      <color rgb="FF0033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294515700482735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'Zestawienie ogólnokrajowe'!$C$9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ogólnokrajowe'!$C$25:$H$25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0.83899999999999997</c:v>
                </c:pt>
                <c:pt idx="3">
                  <c:v>0</c:v>
                </c:pt>
                <c:pt idx="4">
                  <c:v>1.2390000000000001</c:v>
                </c:pt>
                <c:pt idx="5" formatCode="_(* #,##0.00_);_(* \(#,##0.00\);_(* &quot;-&quot;??_);_(@_)">
                  <c:v>0</c:v>
                </c:pt>
              </c:numCache>
            </c:numRef>
          </c:val>
        </c:ser>
        <c:ser>
          <c:idx val="1"/>
          <c:order val="0"/>
          <c:tx>
            <c:strRef>
              <c:f>'Zestawienie ogólnokrajowe'!$P$8</c:f>
              <c:strCache>
                <c:ptCount val="1"/>
                <c:pt idx="0">
                  <c:v>projekty dodane w ostatniej aktualizacji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ogólnokrajowe'!$C$24:$H$24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882560"/>
        <c:axId val="148884096"/>
      </c:barChart>
      <c:catAx>
        <c:axId val="1488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8884096"/>
        <c:crosses val="autoZero"/>
        <c:auto val="1"/>
        <c:lblAlgn val="ctr"/>
        <c:lblOffset val="100"/>
        <c:noMultiLvlLbl val="0"/>
      </c:catAx>
      <c:valAx>
        <c:axId val="148884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8882560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mocy'!$D$11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'projekty z danego zakresu mocy'!$I$11:$N$11</c:f>
              <c:numCache>
                <c:formatCode>_-* #,##0\ _z_ł_-;\-* #,##0\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45792"/>
        <c:axId val="156951680"/>
      </c:barChart>
      <c:catAx>
        <c:axId val="1569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6951680"/>
        <c:crosses val="autoZero"/>
        <c:auto val="1"/>
        <c:lblAlgn val="ctr"/>
        <c:lblOffset val="100"/>
        <c:noMultiLvlLbl val="0"/>
      </c:catAx>
      <c:valAx>
        <c:axId val="1569516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694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419347197547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mocy'!$C$17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'projekty z danego zakresu mocy'!$I$17:$N$17</c:f>
              <c:numCache>
                <c:formatCode>_-* #,##0\ _z_ł_-;\-* #,##0\ _z_ł_-;_-* "-"??\ _z_ł_-;_-@_-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0"/>
          <c:order val="1"/>
          <c:tx>
            <c:strRef>
              <c:f>'projekty z danego zakresu mocy'!$C$15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'projekty z danego zakresu mocy'!$I$15:$N$15</c:f>
              <c:numCache>
                <c:formatCode>_-* #,##0\ _z_ł_-;\-* #,##0\ _z_ł_-;_-* "-"??\ _z_ł_-;_-@_-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'projekty z danego zakresu mocy'!$C$11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'projekty z danego zakresu mocy'!$I$11:$N$11</c:f>
              <c:numCache>
                <c:formatCode>_-* #,##0\ _z_ł_-;\-* #,##0\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74912"/>
        <c:axId val="154784896"/>
      </c:barChart>
      <c:catAx>
        <c:axId val="1547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4784896"/>
        <c:crosses val="autoZero"/>
        <c:auto val="1"/>
        <c:lblAlgn val="ctr"/>
        <c:lblOffset val="100"/>
        <c:noMultiLvlLbl val="0"/>
      </c:catAx>
      <c:valAx>
        <c:axId val="1547848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477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2415277510323221"/>
          <c:y val="0.8773104817640297"/>
          <c:w val="0.78482455982249655"/>
          <c:h val="0.1226895182359703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5022993154310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mocy'!$C$17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'projekty z danego zakresu mocy'!$I$18:$N$18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0.9</c:v>
                </c:pt>
                <c:pt idx="2">
                  <c:v>0.83899999999999997</c:v>
                </c:pt>
                <c:pt idx="3">
                  <c:v>0</c:v>
                </c:pt>
                <c:pt idx="4">
                  <c:v>1.2390000000000001</c:v>
                </c:pt>
                <c:pt idx="5">
                  <c:v>7.1935000000000002</c:v>
                </c:pt>
              </c:numCache>
            </c:numRef>
          </c:val>
        </c:ser>
        <c:ser>
          <c:idx val="0"/>
          <c:order val="1"/>
          <c:tx>
            <c:strRef>
              <c:f>'projekty z danego zakresu mocy'!$C$15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'projekty z danego zakresu mocy'!$I$16:$N$16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0.9</c:v>
                </c:pt>
                <c:pt idx="2">
                  <c:v>0.83899999999999997</c:v>
                </c:pt>
                <c:pt idx="3">
                  <c:v>0</c:v>
                </c:pt>
                <c:pt idx="4">
                  <c:v>0.999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'projekty z danego zakresu mocy'!$C$11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'projekty z danego zakresu mocy'!$I$12:$N$12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0.83899999999999997</c:v>
                </c:pt>
                <c:pt idx="3">
                  <c:v>0</c:v>
                </c:pt>
                <c:pt idx="4">
                  <c:v>1.2390000000000001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4959872"/>
        <c:axId val="154961408"/>
      </c:barChart>
      <c:catAx>
        <c:axId val="1549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4961408"/>
        <c:crosses val="autoZero"/>
        <c:auto val="1"/>
        <c:lblAlgn val="ctr"/>
        <c:lblOffset val="100"/>
        <c:noMultiLvlLbl val="0"/>
      </c:catAx>
      <c:valAx>
        <c:axId val="1549614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495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9456125888686344E-2"/>
          <c:y val="0.87496449920591823"/>
          <c:w val="0.88334578236005168"/>
          <c:h val="0.12503550079408177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Stan zaawansowania projektów: moc projektów które posiadają: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mocy'!$C$61:$F$61</c:f>
              <c:strCache>
                <c:ptCount val="4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decyzję środowiskową zidentyfikowaną przez IEO</c:v>
                </c:pt>
                <c:pt idx="3">
                  <c:v>pozwolenie budowlane zidentyfikowane przez IEO</c:v>
                </c:pt>
              </c:strCache>
            </c:strRef>
          </c:cat>
          <c:val>
            <c:numRef>
              <c:f>'projekty z danego zakresu mocy'!$C$65:$F$65</c:f>
              <c:numCache>
                <c:formatCode>0%</c:formatCode>
                <c:ptCount val="4"/>
                <c:pt idx="0">
                  <c:v>1.1089125102207686</c:v>
                </c:pt>
                <c:pt idx="1">
                  <c:v>0.29850095393840287</c:v>
                </c:pt>
                <c:pt idx="2">
                  <c:v>0.98969746524938673</c:v>
                </c:pt>
                <c:pt idx="3">
                  <c:v>0.22654674298173894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4987520"/>
        <c:axId val="157565696"/>
      </c:barChart>
      <c:catAx>
        <c:axId val="154987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57565696"/>
        <c:crosses val="autoZero"/>
        <c:auto val="1"/>
        <c:lblAlgn val="ctr"/>
        <c:lblOffset val="100"/>
        <c:noMultiLvlLbl val="0"/>
      </c:catAx>
      <c:valAx>
        <c:axId val="15756569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5498752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LICZBY PROJEKTÓW DLA INWESTORÓW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0.14996740908754652"/>
          <c:w val="0.93054938312013347"/>
          <c:h val="0.490296989919037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'Deweloperzy zestawienie '!$D$7</c:f>
              <c:strCache>
                <c:ptCount val="1"/>
                <c:pt idx="0">
                  <c:v>Liczba projektów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'Deweloperzy zestawienie '!$C$8:$C$29</c:f>
              <c:strCache>
                <c:ptCount val="3"/>
                <c:pt idx="2">
                  <c:v>R.Power</c:v>
                </c:pt>
              </c:strCache>
            </c:strRef>
          </c:cat>
          <c:val>
            <c:numRef>
              <c:f>'Deweloperzy zestawienie '!$D$8:$D$29</c:f>
              <c:numCache>
                <c:formatCode>General</c:formatCode>
                <c:ptCount val="22"/>
                <c:pt idx="0">
                  <c:v>64</c:v>
                </c:pt>
                <c:pt idx="1">
                  <c:v>58</c:v>
                </c:pt>
                <c:pt idx="2">
                  <c:v>51</c:v>
                </c:pt>
                <c:pt idx="3">
                  <c:v>41</c:v>
                </c:pt>
                <c:pt idx="4">
                  <c:v>36</c:v>
                </c:pt>
                <c:pt idx="5">
                  <c:v>32</c:v>
                </c:pt>
                <c:pt idx="6">
                  <c:v>31</c:v>
                </c:pt>
                <c:pt idx="7">
                  <c:v>28</c:v>
                </c:pt>
                <c:pt idx="8">
                  <c:v>25</c:v>
                </c:pt>
                <c:pt idx="9">
                  <c:v>22</c:v>
                </c:pt>
                <c:pt idx="10">
                  <c:v>22</c:v>
                </c:pt>
                <c:pt idx="11">
                  <c:v>19</c:v>
                </c:pt>
                <c:pt idx="12">
                  <c:v>18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13</c:v>
                </c:pt>
                <c:pt idx="20">
                  <c:v>12</c:v>
                </c:pt>
                <c:pt idx="2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35936"/>
        <c:axId val="157337472"/>
      </c:barChart>
      <c:catAx>
        <c:axId val="1573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337472"/>
        <c:crosses val="autoZero"/>
        <c:auto val="1"/>
        <c:lblAlgn val="ctr"/>
        <c:lblOffset val="100"/>
        <c:noMultiLvlLbl val="0"/>
      </c:catAx>
      <c:valAx>
        <c:axId val="1573374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33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deweloperów</a:t>
            </a:r>
          </a:p>
        </c:rich>
      </c:tx>
      <c:layout>
        <c:manualLayout>
          <c:xMode val="edge"/>
          <c:yMode val="edge"/>
          <c:x val="0.10877980413589226"/>
          <c:y val="2.312760799423896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7174317524166027E-2"/>
          <c:y val="0.1492938071770226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5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6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7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8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9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0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2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3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4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5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6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7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8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9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0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1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2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3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4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5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6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7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'Deweloperzy zestawienie '!$G$9:$G$31</c:f>
              <c:strCache>
                <c:ptCount val="23"/>
                <c:pt idx="0">
                  <c:v>pozostali inwestorzy*</c:v>
                </c:pt>
                <c:pt idx="1">
                  <c:v>0</c:v>
                </c:pt>
                <c:pt idx="2">
                  <c:v>0</c:v>
                </c:pt>
                <c:pt idx="3">
                  <c:v>R.Power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strCache>
            </c:strRef>
          </c:cat>
          <c:val>
            <c:numRef>
              <c:f>'Deweloperzy zestawienie '!$H$9:$H$31</c:f>
              <c:numCache>
                <c:formatCode>General</c:formatCode>
                <c:ptCount val="23"/>
                <c:pt idx="0">
                  <c:v>686</c:v>
                </c:pt>
                <c:pt idx="1">
                  <c:v>64</c:v>
                </c:pt>
                <c:pt idx="2">
                  <c:v>58</c:v>
                </c:pt>
                <c:pt idx="3">
                  <c:v>51</c:v>
                </c:pt>
                <c:pt idx="4">
                  <c:v>41</c:v>
                </c:pt>
                <c:pt idx="5">
                  <c:v>36</c:v>
                </c:pt>
                <c:pt idx="6">
                  <c:v>32</c:v>
                </c:pt>
                <c:pt idx="7">
                  <c:v>31</c:v>
                </c:pt>
                <c:pt idx="8">
                  <c:v>28</c:v>
                </c:pt>
                <c:pt idx="9">
                  <c:v>25</c:v>
                </c:pt>
                <c:pt idx="10">
                  <c:v>22</c:v>
                </c:pt>
                <c:pt idx="11">
                  <c:v>22</c:v>
                </c:pt>
                <c:pt idx="12">
                  <c:v>19</c:v>
                </c:pt>
                <c:pt idx="13">
                  <c:v>18</c:v>
                </c:pt>
                <c:pt idx="14">
                  <c:v>17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13</c:v>
                </c:pt>
                <c:pt idx="21">
                  <c:v>12</c:v>
                </c:pt>
                <c:pt idx="22">
                  <c:v>11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6"/>
        <c:splitType val="percent"/>
        <c:splitPos val="10"/>
        <c:secondPieSize val="135"/>
        <c:ser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'Zestawienie ogólnokrajowe'!$C$9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ogólnokrajowe'!$J$25:$O$25</c:f>
              <c:numCache>
                <c:formatCode>_-* #,##0\ _z_ł_-;\-* #,##0\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0"/>
          <c:order val="0"/>
          <c:tx>
            <c:strRef>
              <c:f>'Zestawienie ogólnokrajowe'!$P$8</c:f>
              <c:strCache>
                <c:ptCount val="1"/>
                <c:pt idx="0">
                  <c:v>projekty dodane w ostatniej aktualizacji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ogólnokrajowe'!$J$24:$O$24</c:f>
              <c:numCache>
                <c:formatCode>General</c:formatCode>
                <c:ptCount val="6"/>
                <c:pt idx="5" formatCode="_-* #,##0\ _z_ł_-;\-* #,##0\ _z_ł_-;_-* &quot;-&quot;??\ _z_ł_-;_-@_-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475328"/>
        <c:axId val="149476864"/>
      </c:barChart>
      <c:catAx>
        <c:axId val="14947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49476864"/>
        <c:crosses val="autoZero"/>
        <c:auto val="1"/>
        <c:lblAlgn val="ctr"/>
        <c:lblOffset val="100"/>
        <c:noMultiLvlLbl val="0"/>
      </c:catAx>
      <c:valAx>
        <c:axId val="1494768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49475328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</a:t>
            </a:r>
            <a:r>
              <a:rPr lang="pl-PL" baseline="0"/>
              <a:t> projektów, które są na danym etapie zaawansowania</a:t>
            </a: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3044151385119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ogólnokrajowe'!$C$15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ogólnokrajowe'!$I$15:$N$15</c:f>
              <c:numCache>
                <c:formatCode>_-* #,##0\ _z_ł_-;\-* #,##0\ _z_ł_-;_-* "-"??\ _z_ł_-;_-@_-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0"/>
          <c:order val="1"/>
          <c:tx>
            <c:strRef>
              <c:f>'Zestawienie ogólnokrajowe'!$C$13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ogólnokrajowe'!$I$13:$N$13</c:f>
              <c:numCache>
                <c:formatCode>_-* #,##0\ _z_ł_-;\-* #,##0\ _z_ł_-;_-* "-"??\ _z_ł_-;_-@_-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'Zestawienie ogólnokrajowe'!$C$9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ogólnokrajowe'!$I$9:$N$9</c:f>
              <c:numCache>
                <c:formatCode>_-* #,##0\ _z_ł_-;\-* #,##0\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502976"/>
        <c:axId val="149541632"/>
      </c:barChart>
      <c:catAx>
        <c:axId val="1495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49541632"/>
        <c:crosses val="autoZero"/>
        <c:auto val="1"/>
        <c:lblAlgn val="ctr"/>
        <c:lblOffset val="100"/>
        <c:noMultiLvlLbl val="0"/>
      </c:catAx>
      <c:valAx>
        <c:axId val="149541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49502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'Zestawienie ogólnokrajowe'!$C$15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ogólnokrajowe'!$I$16:$N$16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0.9</c:v>
                </c:pt>
                <c:pt idx="2">
                  <c:v>0.83899999999999997</c:v>
                </c:pt>
                <c:pt idx="3">
                  <c:v>0</c:v>
                </c:pt>
                <c:pt idx="4">
                  <c:v>1.2390000000000001</c:v>
                </c:pt>
                <c:pt idx="5">
                  <c:v>7.1935000000000002</c:v>
                </c:pt>
              </c:numCache>
            </c:numRef>
          </c:val>
        </c:ser>
        <c:ser>
          <c:idx val="2"/>
          <c:order val="2"/>
          <c:tx>
            <c:strRef>
              <c:f>'Zestawienie ogólnokrajowe'!$C$13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ogólnokrajowe'!$I$14:$N$14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0.9</c:v>
                </c:pt>
                <c:pt idx="2">
                  <c:v>0.83899999999999997</c:v>
                </c:pt>
                <c:pt idx="3">
                  <c:v>0</c:v>
                </c:pt>
                <c:pt idx="4">
                  <c:v>0.999</c:v>
                </c:pt>
                <c:pt idx="5">
                  <c:v>0</c:v>
                </c:pt>
              </c:numCache>
            </c:numRef>
          </c:val>
        </c:ser>
        <c:ser>
          <c:idx val="1"/>
          <c:order val="0"/>
          <c:tx>
            <c:strRef>
              <c:f>'Zestawienie ogólnokrajowe'!$C$9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cat>
            <c:strRef>
              <c:f>'Zestawienie ogólnokrajowe'!$I$8:$N$8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'Zestawienie ogólnokrajowe'!$I$10:$N$10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0.83899999999999997</c:v>
                </c:pt>
                <c:pt idx="3">
                  <c:v>0</c:v>
                </c:pt>
                <c:pt idx="4">
                  <c:v>1.2390000000000001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571328"/>
        <c:axId val="153572864"/>
      </c:barChart>
      <c:catAx>
        <c:axId val="15357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3572864"/>
        <c:crosses val="autoZero"/>
        <c:auto val="1"/>
        <c:lblAlgn val="ctr"/>
        <c:lblOffset val="100"/>
        <c:noMultiLvlLbl val="0"/>
      </c:catAx>
      <c:valAx>
        <c:axId val="1535728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3571328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 w poszczególnych województwach z wyróżnieniem tych, które posiadają pozwolenie budowlane</a:t>
            </a:r>
          </a:p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ogólnokrajowe'!$G$78</c:f>
              <c:strCache>
                <c:ptCount val="1"/>
                <c:pt idx="0">
                  <c:v>Rozkład projektów w województwach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ogólnokrajowe'!$F$82:$F$97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ogólnokrajowe'!$I$82:$I$97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'Zestawienie ogólnokrajowe'!$K$78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>
              <a:noFill/>
            </a:ln>
          </c:spPr>
          <c:invertIfNegative val="0"/>
          <c:cat>
            <c:strRef>
              <c:f>'Zestawienie ogólnokrajowe'!$F$82:$F$97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ogólnokrajowe'!$K$82:$K$97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615360"/>
        <c:axId val="153621248"/>
      </c:barChart>
      <c:catAx>
        <c:axId val="15361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3621248"/>
        <c:crosses val="autoZero"/>
        <c:auto val="1"/>
        <c:lblAlgn val="ctr"/>
        <c:lblOffset val="100"/>
        <c:noMultiLvlLbl val="0"/>
      </c:catAx>
      <c:valAx>
        <c:axId val="153621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3615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z wyróżnieniem tych, które posiadają pozwolenie budowlane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ogólnokrajowe'!$G$78</c:f>
              <c:strCache>
                <c:ptCount val="1"/>
                <c:pt idx="0">
                  <c:v>Rozkład projektów w województwach</c:v>
                </c:pt>
              </c:strCache>
            </c:strRef>
          </c:tx>
          <c:invertIfNegative val="0"/>
          <c:cat>
            <c:strRef>
              <c:f>'Zestawienie ogólnokrajowe'!$F$82:$F$97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ogólnokrajowe'!$J$82:$J$97</c:f>
              <c:numCache>
                <c:formatCode>0.00</c:formatCode>
                <c:ptCount val="16"/>
                <c:pt idx="0">
                  <c:v>7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0.19350000000000001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'Zestawienie ogólnokrajowe'!$K$78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invertIfNegative val="0"/>
          <c:cat>
            <c:strRef>
              <c:f>'Zestawienie ogólnokrajowe'!$F$82:$F$97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ogólnokrajowe'!$L$82:$L$97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0.83899999999999997</c:v>
                </c:pt>
                <c:pt idx="3">
                  <c:v>0</c:v>
                </c:pt>
                <c:pt idx="4">
                  <c:v>0.24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0.999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675264"/>
        <c:axId val="153676800"/>
      </c:barChart>
      <c:catAx>
        <c:axId val="1536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3676800"/>
        <c:crosses val="autoZero"/>
        <c:auto val="1"/>
        <c:lblAlgn val="ctr"/>
        <c:lblOffset val="100"/>
        <c:noMultiLvlLbl val="0"/>
      </c:catAx>
      <c:valAx>
        <c:axId val="153676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3675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Stan zaawansowania projektów: moc projektów</a:t>
            </a:r>
            <a:r>
              <a:rPr lang="pl-PL" sz="14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które posiadają:</a:t>
            </a:r>
            <a:endParaRPr lang="pl-PL" sz="140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ogólnokrajowe'!$C$57:$F$57</c:f>
              <c:strCache>
                <c:ptCount val="4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decyzję środowiskową zidentyfikowaną przez IEO</c:v>
                </c:pt>
                <c:pt idx="3">
                  <c:v>pozwolenie budowlane zidentyfikowane przez IEO</c:v>
                </c:pt>
              </c:strCache>
            </c:strRef>
          </c:cat>
          <c:val>
            <c:numRef>
              <c:f>'Zestawienie ogólnokrajowe'!$C$61:$F$61</c:f>
              <c:numCache>
                <c:formatCode>0%</c:formatCode>
                <c:ptCount val="4"/>
                <c:pt idx="0">
                  <c:v>1</c:v>
                </c:pt>
                <c:pt idx="1">
                  <c:v>0.269183502924839</c:v>
                </c:pt>
                <c:pt idx="2">
                  <c:v>0.89249373248783359</c:v>
                </c:pt>
                <c:pt idx="3">
                  <c:v>0.20429631814383328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6838912"/>
        <c:axId val="156873472"/>
      </c:barChart>
      <c:catAx>
        <c:axId val="15683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56873472"/>
        <c:crosses val="autoZero"/>
        <c:auto val="1"/>
        <c:lblAlgn val="ctr"/>
        <c:lblOffset val="100"/>
        <c:noMultiLvlLbl val="0"/>
      </c:catAx>
      <c:valAx>
        <c:axId val="15687347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568389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projektów 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ogólnokrajowe'!$F$128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4"/>
            <c:invertIfNegative val="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ogólnokrajowe'!$G$126:$L$126</c:f>
              <c:strCache>
                <c:ptCount val="6"/>
                <c:pt idx="0">
                  <c:v>0,4-1MW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30-50 MW</c:v>
                </c:pt>
                <c:pt idx="5">
                  <c:v>&gt;50 MW</c:v>
                </c:pt>
              </c:strCache>
            </c:strRef>
          </c:cat>
          <c:val>
            <c:numRef>
              <c:f>'Zestawienie ogólnokrajowe'!$G$128:$L$128</c:f>
              <c:numCache>
                <c:formatCode>_(* #,##0.00_);_(* \(#,##0.00\);_(* "-"??_);_(@_)</c:formatCode>
                <c:ptCount val="6"/>
                <c:pt idx="0">
                  <c:v>2.738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7497600"/>
        <c:axId val="157511680"/>
      </c:barChart>
      <c:catAx>
        <c:axId val="15749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57511680"/>
        <c:crosses val="autoZero"/>
        <c:auto val="1"/>
        <c:lblAlgn val="ctr"/>
        <c:lblOffset val="100"/>
        <c:noMultiLvlLbl val="0"/>
      </c:catAx>
      <c:valAx>
        <c:axId val="15751168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5749760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mocy'!$D$12</c:f>
              <c:strCache>
                <c:ptCount val="1"/>
                <c:pt idx="0">
                  <c:v>moc</c:v>
                </c:pt>
              </c:strCache>
            </c:strRef>
          </c:tx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'projekty z danego zakresu mocy'!$I$10:$N$10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października</c:v>
                </c:pt>
              </c:strCache>
            </c:strRef>
          </c:cat>
          <c:val>
            <c:numRef>
              <c:f>'projekty z danego zakresu mocy'!$I$12:$N$12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0.83899999999999997</c:v>
                </c:pt>
                <c:pt idx="3">
                  <c:v>0</c:v>
                </c:pt>
                <c:pt idx="4">
                  <c:v>1.2390000000000001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6909952"/>
        <c:axId val="156912640"/>
      </c:barChart>
      <c:catAx>
        <c:axId val="1569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6912640"/>
        <c:crosses val="autoZero"/>
        <c:auto val="1"/>
        <c:lblAlgn val="ctr"/>
        <c:lblOffset val="100"/>
        <c:noMultiLvlLbl val="0"/>
      </c:catAx>
      <c:valAx>
        <c:axId val="1569126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690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hierarchy1" loCatId="hierarchy" qsTypeId="urn:microsoft.com/office/officeart/2005/8/quickstyle/simple3" qsCatId="simple" csTypeId="urn:microsoft.com/office/officeart/2005/8/colors/accent3_5" csCatId="accent3" phldr="1"/>
      <dgm:spPr/>
      <dgm:t>
        <a:bodyPr/>
        <a:lstStyle/>
        <a:p>
          <a:endParaRPr lang="pl-PL"/>
        </a:p>
      </dgm:t>
    </dgm:pt>
    <dgm:pt modelId="{6063394C-AE18-4F02-A315-973B19932AD8}">
      <dgm:prSet phldrT="[Tekst]" custT="1"/>
      <dgm:spPr>
        <a:solidFill>
          <a:sysClr val="window" lastClr="FFFFFF">
            <a:alpha val="90000"/>
          </a:sysClr>
        </a:solidFill>
      </dgm:spPr>
      <dgm:t>
        <a:bodyPr/>
        <a:lstStyle/>
        <a:p>
          <a:r>
            <a:rPr lang="pl-PL" sz="11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Według szacunków IEO gotowych to wzięcia udziału w akcji* w 2019 r. </a:t>
          </a:r>
          <a:r>
            <a:rPr lang="pl-PL" sz="11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jest co najmniej 796  projektów w tym</a:t>
          </a:r>
          <a:r>
            <a:rPr lang="pl-PL" sz="11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:</a:t>
          </a:r>
        </a:p>
        <a:p>
          <a:r>
            <a:rPr lang="pl-PL" sz="11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*Projekty gotowe do udziału w aukcji to takie, które posiadają pozwolenia budowlane, mają wydane warunki przyłączenia oraz nie brały udziału w poprzednich aukcjach.</a:t>
          </a:r>
        </a:p>
      </dgm:t>
    </dgm:pt>
    <dgm:pt modelId="{9D636C26-2968-4120-8131-2141CDAB3ED1}" type="parTrans" cxnId="{F396E6C5-5C2E-4A6C-B27C-6B9470C7FE0D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382776D7-5782-4617-AF97-C1919CC048BB}" type="sibTrans" cxnId="{F396E6C5-5C2E-4A6C-B27C-6B9470C7FE0D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FE07A416-EC6D-45E7-8030-02F62CFF623F}">
      <dgm:prSet phldrT="[Tekst]" custT="1"/>
      <dgm:spPr>
        <a:solidFill>
          <a:sysClr val="window" lastClr="FFFFFF">
            <a:alpha val="90000"/>
          </a:sysClr>
        </a:solidFill>
      </dgm:spPr>
      <dgm:t>
        <a:bodyPr/>
        <a:lstStyle/>
        <a:p>
          <a:pPr algn="l"/>
          <a:endParaRPr lang="pl-PL" sz="105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8645BA6F-4C4E-43CE-BBE0-60335D3138E5}" type="parTrans" cxnId="{9B7D38CF-430C-4214-A377-99EC160D573E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E735686E-0CE8-4E45-97A4-CFF263C2404D}" type="sibTrans" cxnId="{9B7D38CF-430C-4214-A377-99EC160D573E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36DD227A-FB82-4348-BFD0-252B831D4927}">
      <dgm:prSet custT="1"/>
      <dgm:spPr>
        <a:solidFill>
          <a:sysClr val="window" lastClr="FFFFFF">
            <a:alpha val="90000"/>
          </a:sysClr>
        </a:solidFill>
      </dgm:spPr>
      <dgm:t>
        <a:bodyPr/>
        <a:lstStyle/>
        <a:p>
          <a:pPr algn="l"/>
          <a:endParaRPr lang="pl-PL" sz="1050" b="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2A107608-2B77-41B9-AE64-8DBC2D8D7617}" type="sibTrans" cxnId="{8835F024-878D-4313-A455-95AAB24BF6E5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7FF5CB3A-58F7-404D-AE3B-FCC32CC28B32}" type="parTrans" cxnId="{8835F024-878D-4313-A455-95AAB24BF6E5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33DAEB64-A201-4EB8-BBF2-8E2ED956CF31}" type="pres">
      <dgm:prSet presAssocID="{BB628022-1040-4C6A-884C-D79D3AFB5002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  <dgm:t>
        <a:bodyPr/>
        <a:lstStyle/>
        <a:p>
          <a:endParaRPr lang="pl-PL"/>
        </a:p>
      </dgm:t>
    </dgm:pt>
    <dgm:pt modelId="{0CC71EE0-B8C1-42EE-A895-C0B1AC876837}" type="pres">
      <dgm:prSet presAssocID="{6063394C-AE18-4F02-A315-973B19932AD8}" presName="hierRoot1" presStyleCnt="0"/>
      <dgm:spPr/>
    </dgm:pt>
    <dgm:pt modelId="{CF6E4E69-27B2-4863-A347-2B53C9116A26}" type="pres">
      <dgm:prSet presAssocID="{6063394C-AE18-4F02-A315-973B19932AD8}" presName="composite" presStyleCnt="0"/>
      <dgm:spPr/>
    </dgm:pt>
    <dgm:pt modelId="{44AEED34-99E5-49E6-BC29-05F77D29806F}" type="pres">
      <dgm:prSet presAssocID="{6063394C-AE18-4F02-A315-973B19932AD8}" presName="background" presStyleLbl="node0" presStyleIdx="0" presStyleCnt="1"/>
      <dgm:spPr/>
    </dgm:pt>
    <dgm:pt modelId="{D0710993-7964-4F71-92BB-D65219DAF2F1}" type="pres">
      <dgm:prSet presAssocID="{6063394C-AE18-4F02-A315-973B19932AD8}" presName="text" presStyleLbl="fgAcc0" presStyleIdx="0" presStyleCnt="1" custScaleX="283241" custScaleY="143041" custLinFactNeighborX="-5320" custLinFactNeighborY="3385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CDB1A355-2F31-4EF8-AC7B-2E00B39FD132}" type="pres">
      <dgm:prSet presAssocID="{6063394C-AE18-4F02-A315-973B19932AD8}" presName="hierChild2" presStyleCnt="0"/>
      <dgm:spPr/>
    </dgm:pt>
    <dgm:pt modelId="{BADA813D-6872-4807-81B8-BA34625E5128}" type="pres">
      <dgm:prSet presAssocID="{7FF5CB3A-58F7-404D-AE3B-FCC32CC28B32}" presName="Name10" presStyleLbl="parChTrans1D2" presStyleIdx="0" presStyleCnt="2"/>
      <dgm:spPr/>
      <dgm:t>
        <a:bodyPr/>
        <a:lstStyle/>
        <a:p>
          <a:endParaRPr lang="pl-PL"/>
        </a:p>
      </dgm:t>
    </dgm:pt>
    <dgm:pt modelId="{B38F411B-B352-4FB6-8D9F-D86A413AA408}" type="pres">
      <dgm:prSet presAssocID="{36DD227A-FB82-4348-BFD0-252B831D4927}" presName="hierRoot2" presStyleCnt="0"/>
      <dgm:spPr/>
    </dgm:pt>
    <dgm:pt modelId="{332C2F00-C8EC-47B1-A9B6-53749A7DDBE2}" type="pres">
      <dgm:prSet presAssocID="{36DD227A-FB82-4348-BFD0-252B831D4927}" presName="composite2" presStyleCnt="0"/>
      <dgm:spPr/>
    </dgm:pt>
    <dgm:pt modelId="{10EA55BA-AF0A-4513-839D-BE47D763803D}" type="pres">
      <dgm:prSet presAssocID="{36DD227A-FB82-4348-BFD0-252B831D4927}" presName="background2" presStyleLbl="node2" presStyleIdx="0" presStyleCnt="2"/>
      <dgm:spPr/>
    </dgm:pt>
    <dgm:pt modelId="{D7750227-2380-4795-8B95-993D9DC2B2EB}" type="pres">
      <dgm:prSet presAssocID="{36DD227A-FB82-4348-BFD0-252B831D4927}" presName="text2" presStyleLbl="fgAcc2" presStyleIdx="0" presStyleCnt="2" custLinFactX="-45256" custLinFactNeighborX="-100000" custLinFactNeighborY="5815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F5EBAE9E-B8CA-4C25-94F1-512410E3F4D2}" type="pres">
      <dgm:prSet presAssocID="{36DD227A-FB82-4348-BFD0-252B831D4927}" presName="hierChild3" presStyleCnt="0"/>
      <dgm:spPr/>
    </dgm:pt>
    <dgm:pt modelId="{8168FA19-D36E-4166-8520-16CC97AE51C9}" type="pres">
      <dgm:prSet presAssocID="{8645BA6F-4C4E-43CE-BBE0-60335D3138E5}" presName="Name10" presStyleLbl="parChTrans1D2" presStyleIdx="1" presStyleCnt="2"/>
      <dgm:spPr/>
      <dgm:t>
        <a:bodyPr/>
        <a:lstStyle/>
        <a:p>
          <a:endParaRPr lang="pl-PL"/>
        </a:p>
      </dgm:t>
    </dgm:pt>
    <dgm:pt modelId="{69792E67-F556-4EEF-AD72-198E9465557D}" type="pres">
      <dgm:prSet presAssocID="{FE07A416-EC6D-45E7-8030-02F62CFF623F}" presName="hierRoot2" presStyleCnt="0"/>
      <dgm:spPr/>
    </dgm:pt>
    <dgm:pt modelId="{702DAD71-4A1E-457B-BFFE-43C02934B829}" type="pres">
      <dgm:prSet presAssocID="{FE07A416-EC6D-45E7-8030-02F62CFF623F}" presName="composite2" presStyleCnt="0"/>
      <dgm:spPr/>
    </dgm:pt>
    <dgm:pt modelId="{38836EAB-4AC8-48A6-94E1-831D3F067A05}" type="pres">
      <dgm:prSet presAssocID="{FE07A416-EC6D-45E7-8030-02F62CFF623F}" presName="background2" presStyleLbl="node2" presStyleIdx="1" presStyleCnt="2"/>
      <dgm:spPr/>
    </dgm:pt>
    <dgm:pt modelId="{82502C6A-4CFA-489C-B956-4EDA0DEBE59A}" type="pres">
      <dgm:prSet presAssocID="{FE07A416-EC6D-45E7-8030-02F62CFF623F}" presName="text2" presStyleLbl="fgAcc2" presStyleIdx="1" presStyleCnt="2" custLinFactX="67810" custLinFactNeighborX="100000" custLinFactNeighborY="3558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A472AA99-9B13-4874-99A0-05047B2F1AE7}" type="pres">
      <dgm:prSet presAssocID="{FE07A416-EC6D-45E7-8030-02F62CFF623F}" presName="hierChild3" presStyleCnt="0"/>
      <dgm:spPr/>
    </dgm:pt>
  </dgm:ptLst>
  <dgm:cxnLst>
    <dgm:cxn modelId="{9B7D38CF-430C-4214-A377-99EC160D573E}" srcId="{6063394C-AE18-4F02-A315-973B19932AD8}" destId="{FE07A416-EC6D-45E7-8030-02F62CFF623F}" srcOrd="1" destOrd="0" parTransId="{8645BA6F-4C4E-43CE-BBE0-60335D3138E5}" sibTransId="{E735686E-0CE8-4E45-97A4-CFF263C2404D}"/>
    <dgm:cxn modelId="{90EE7301-85D0-4FB3-8AA9-A5F66DC4B079}" type="presOf" srcId="{7FF5CB3A-58F7-404D-AE3B-FCC32CC28B32}" destId="{BADA813D-6872-4807-81B8-BA34625E5128}" srcOrd="0" destOrd="0" presId="urn:microsoft.com/office/officeart/2005/8/layout/hierarchy1"/>
    <dgm:cxn modelId="{67FDE133-F1B8-4843-B319-3A6C6CC57D97}" type="presOf" srcId="{8645BA6F-4C4E-43CE-BBE0-60335D3138E5}" destId="{8168FA19-D36E-4166-8520-16CC97AE51C9}" srcOrd="0" destOrd="0" presId="urn:microsoft.com/office/officeart/2005/8/layout/hierarchy1"/>
    <dgm:cxn modelId="{02AD05F6-17AA-4620-9056-AFA8F7C926B1}" type="presOf" srcId="{36DD227A-FB82-4348-BFD0-252B831D4927}" destId="{D7750227-2380-4795-8B95-993D9DC2B2EB}" srcOrd="0" destOrd="0" presId="urn:microsoft.com/office/officeart/2005/8/layout/hierarchy1"/>
    <dgm:cxn modelId="{8835F024-878D-4313-A455-95AAB24BF6E5}" srcId="{6063394C-AE18-4F02-A315-973B19932AD8}" destId="{36DD227A-FB82-4348-BFD0-252B831D4927}" srcOrd="0" destOrd="0" parTransId="{7FF5CB3A-58F7-404D-AE3B-FCC32CC28B32}" sibTransId="{2A107608-2B77-41B9-AE64-8DBC2D8D7617}"/>
    <dgm:cxn modelId="{1731FFAC-2AF2-49E4-A768-B2EB0974FECF}" type="presOf" srcId="{6063394C-AE18-4F02-A315-973B19932AD8}" destId="{D0710993-7964-4F71-92BB-D65219DAF2F1}" srcOrd="0" destOrd="0" presId="urn:microsoft.com/office/officeart/2005/8/layout/hierarchy1"/>
    <dgm:cxn modelId="{227899FD-6C14-440E-B622-41A95A902824}" type="presOf" srcId="{BB628022-1040-4C6A-884C-D79D3AFB5002}" destId="{33DAEB64-A201-4EB8-BBF2-8E2ED956CF31}" srcOrd="0" destOrd="0" presId="urn:microsoft.com/office/officeart/2005/8/layout/hierarchy1"/>
    <dgm:cxn modelId="{F396E6C5-5C2E-4A6C-B27C-6B9470C7FE0D}" srcId="{BB628022-1040-4C6A-884C-D79D3AFB5002}" destId="{6063394C-AE18-4F02-A315-973B19932AD8}" srcOrd="0" destOrd="0" parTransId="{9D636C26-2968-4120-8131-2141CDAB3ED1}" sibTransId="{382776D7-5782-4617-AF97-C1919CC048BB}"/>
    <dgm:cxn modelId="{D61AB777-E9E8-4EAE-ABA7-801C34AEB62F}" type="presOf" srcId="{FE07A416-EC6D-45E7-8030-02F62CFF623F}" destId="{82502C6A-4CFA-489C-B956-4EDA0DEBE59A}" srcOrd="0" destOrd="0" presId="urn:microsoft.com/office/officeart/2005/8/layout/hierarchy1"/>
    <dgm:cxn modelId="{AAF810AC-1E4F-4C5D-9453-80A90DE8898C}" type="presParOf" srcId="{33DAEB64-A201-4EB8-BBF2-8E2ED956CF31}" destId="{0CC71EE0-B8C1-42EE-A895-C0B1AC876837}" srcOrd="0" destOrd="0" presId="urn:microsoft.com/office/officeart/2005/8/layout/hierarchy1"/>
    <dgm:cxn modelId="{3A4429AF-7661-4743-86BE-1C7C5D940A27}" type="presParOf" srcId="{0CC71EE0-B8C1-42EE-A895-C0B1AC876837}" destId="{CF6E4E69-27B2-4863-A347-2B53C9116A26}" srcOrd="0" destOrd="0" presId="urn:microsoft.com/office/officeart/2005/8/layout/hierarchy1"/>
    <dgm:cxn modelId="{3DB647E7-8E04-40E8-9812-72A045E1569A}" type="presParOf" srcId="{CF6E4E69-27B2-4863-A347-2B53C9116A26}" destId="{44AEED34-99E5-49E6-BC29-05F77D29806F}" srcOrd="0" destOrd="0" presId="urn:microsoft.com/office/officeart/2005/8/layout/hierarchy1"/>
    <dgm:cxn modelId="{F16C9C4A-9AD9-4A56-828C-CFD2C438F464}" type="presParOf" srcId="{CF6E4E69-27B2-4863-A347-2B53C9116A26}" destId="{D0710993-7964-4F71-92BB-D65219DAF2F1}" srcOrd="1" destOrd="0" presId="urn:microsoft.com/office/officeart/2005/8/layout/hierarchy1"/>
    <dgm:cxn modelId="{46F17D8A-BC0B-4357-9FCC-6A117204FCB5}" type="presParOf" srcId="{0CC71EE0-B8C1-42EE-A895-C0B1AC876837}" destId="{CDB1A355-2F31-4EF8-AC7B-2E00B39FD132}" srcOrd="1" destOrd="0" presId="urn:microsoft.com/office/officeart/2005/8/layout/hierarchy1"/>
    <dgm:cxn modelId="{E6DBD7DB-E0C6-414B-B4F3-1370DB64E81A}" type="presParOf" srcId="{CDB1A355-2F31-4EF8-AC7B-2E00B39FD132}" destId="{BADA813D-6872-4807-81B8-BA34625E5128}" srcOrd="0" destOrd="0" presId="urn:microsoft.com/office/officeart/2005/8/layout/hierarchy1"/>
    <dgm:cxn modelId="{67D28285-D41F-422C-A3CC-7B8A2517B4D6}" type="presParOf" srcId="{CDB1A355-2F31-4EF8-AC7B-2E00B39FD132}" destId="{B38F411B-B352-4FB6-8D9F-D86A413AA408}" srcOrd="1" destOrd="0" presId="urn:microsoft.com/office/officeart/2005/8/layout/hierarchy1"/>
    <dgm:cxn modelId="{E8B15883-1B99-43E4-9C4F-C0699FFA711D}" type="presParOf" srcId="{B38F411B-B352-4FB6-8D9F-D86A413AA408}" destId="{332C2F00-C8EC-47B1-A9B6-53749A7DDBE2}" srcOrd="0" destOrd="0" presId="urn:microsoft.com/office/officeart/2005/8/layout/hierarchy1"/>
    <dgm:cxn modelId="{0C12D13C-8E6B-470B-BBFC-FEE066D381B3}" type="presParOf" srcId="{332C2F00-C8EC-47B1-A9B6-53749A7DDBE2}" destId="{10EA55BA-AF0A-4513-839D-BE47D763803D}" srcOrd="0" destOrd="0" presId="urn:microsoft.com/office/officeart/2005/8/layout/hierarchy1"/>
    <dgm:cxn modelId="{02CB2C63-B61D-4A38-8F12-E2F7FE80A114}" type="presParOf" srcId="{332C2F00-C8EC-47B1-A9B6-53749A7DDBE2}" destId="{D7750227-2380-4795-8B95-993D9DC2B2EB}" srcOrd="1" destOrd="0" presId="urn:microsoft.com/office/officeart/2005/8/layout/hierarchy1"/>
    <dgm:cxn modelId="{905AAE23-1BE5-49C1-83A6-DA6594FC2D49}" type="presParOf" srcId="{B38F411B-B352-4FB6-8D9F-D86A413AA408}" destId="{F5EBAE9E-B8CA-4C25-94F1-512410E3F4D2}" srcOrd="1" destOrd="0" presId="urn:microsoft.com/office/officeart/2005/8/layout/hierarchy1"/>
    <dgm:cxn modelId="{A609CB99-2FDB-4591-926F-FAE30AFD0962}" type="presParOf" srcId="{CDB1A355-2F31-4EF8-AC7B-2E00B39FD132}" destId="{8168FA19-D36E-4166-8520-16CC97AE51C9}" srcOrd="2" destOrd="0" presId="urn:microsoft.com/office/officeart/2005/8/layout/hierarchy1"/>
    <dgm:cxn modelId="{AE7CAD8F-909D-401E-8D74-7360880C9F15}" type="presParOf" srcId="{CDB1A355-2F31-4EF8-AC7B-2E00B39FD132}" destId="{69792E67-F556-4EEF-AD72-198E9465557D}" srcOrd="3" destOrd="0" presId="urn:microsoft.com/office/officeart/2005/8/layout/hierarchy1"/>
    <dgm:cxn modelId="{C90C8969-4541-412C-B187-E8AAB4996C87}" type="presParOf" srcId="{69792E67-F556-4EEF-AD72-198E9465557D}" destId="{702DAD71-4A1E-457B-BFFE-43C02934B829}" srcOrd="0" destOrd="0" presId="urn:microsoft.com/office/officeart/2005/8/layout/hierarchy1"/>
    <dgm:cxn modelId="{D1E02B52-ADC7-46C5-807E-E595C808BBAB}" type="presParOf" srcId="{702DAD71-4A1E-457B-BFFE-43C02934B829}" destId="{38836EAB-4AC8-48A6-94E1-831D3F067A05}" srcOrd="0" destOrd="0" presId="urn:microsoft.com/office/officeart/2005/8/layout/hierarchy1"/>
    <dgm:cxn modelId="{8FB6C190-C60E-4229-A2BC-8A795F36F261}" type="presParOf" srcId="{702DAD71-4A1E-457B-BFFE-43C02934B829}" destId="{82502C6A-4CFA-489C-B956-4EDA0DEBE59A}" srcOrd="1" destOrd="0" presId="urn:microsoft.com/office/officeart/2005/8/layout/hierarchy1"/>
    <dgm:cxn modelId="{83766F02-FF05-4697-8CC0-B569375E0A85}" type="presParOf" srcId="{69792E67-F556-4EEF-AD72-198E9465557D}" destId="{A472AA99-9B13-4874-99A0-05047B2F1AE7}" srcOrd="1" destOrd="0" presId="urn:microsoft.com/office/officeart/2005/8/layout/hierarchy1"/>
  </dgm:cxnLst>
  <dgm:bg/>
  <dgm:whole/>
  <dgm:extLst>
    <a:ext uri="http://schemas.microsoft.com/office/drawing/2008/diagram">
      <dsp:dataModelExt xmlns:dsp="http://schemas.microsoft.com/office/drawing/2008/diagram" relId="rId13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hierarchy1" loCatId="hierarchy" qsTypeId="urn:microsoft.com/office/officeart/2005/8/quickstyle/simple3" qsCatId="simple" csTypeId="urn:microsoft.com/office/officeart/2005/8/colors/accent3_5" csCatId="accent3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>
        <a:solidFill>
          <a:sysClr val="window" lastClr="FFFFFF">
            <a:alpha val="90000"/>
          </a:sysClr>
        </a:solidFill>
      </dgm:spPr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W bazie  danych znajduje się 2400 projektów  a w tym:</a:t>
          </a: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716F901-7BFD-42EF-83A2-98C6390DE10C}">
      <dgm:prSet/>
      <dgm:spPr/>
      <dgm:t>
        <a:bodyPr/>
        <a:lstStyle/>
        <a:p>
          <a:r>
            <a:rPr lang="pl-PL"/>
            <a:t>1085 projektów z wydanym pozwoleniem budowlanym </a:t>
          </a:r>
          <a:endParaRPr lang="pl-PL" b="1"/>
        </a:p>
      </dgm:t>
    </dgm:pt>
    <dgm:pt modelId="{FBE908B4-DFE5-45C2-A077-1798459F301E}" type="parTrans" cxnId="{1AF4EB92-8166-4EF9-A9DC-3565DF1B5C34}">
      <dgm:prSet/>
      <dgm:spPr/>
      <dgm:t>
        <a:bodyPr/>
        <a:lstStyle/>
        <a:p>
          <a:endParaRPr lang="pl-PL"/>
        </a:p>
      </dgm:t>
    </dgm:pt>
    <dgm:pt modelId="{6E3678D9-5D43-403E-B0A8-0ADA0160C435}" type="sibTrans" cxnId="{1AF4EB92-8166-4EF9-A9DC-3565DF1B5C34}">
      <dgm:prSet/>
      <dgm:spPr/>
      <dgm:t>
        <a:bodyPr/>
        <a:lstStyle/>
        <a:p>
          <a:endParaRPr lang="pl-PL"/>
        </a:p>
      </dgm:t>
    </dgm:pt>
    <dgm:pt modelId="{9807BC87-D431-474C-A20D-22A29575865E}">
      <dgm:prSet/>
      <dgm:spPr/>
      <dgm:t>
        <a:bodyPr/>
        <a:lstStyle/>
        <a:p>
          <a:r>
            <a:rPr lang="pl-PL"/>
            <a:t>2294 projekty z wydanymi warunkami przyłączenia </a:t>
          </a:r>
          <a:endParaRPr lang="pl-PL" b="1"/>
        </a:p>
      </dgm:t>
    </dgm:pt>
    <dgm:pt modelId="{90035903-D763-48EE-8684-C66A372E6E19}" type="parTrans" cxnId="{E7B7EFD3-A2AE-4850-B5E5-67A24D728743}">
      <dgm:prSet/>
      <dgm:spPr/>
      <dgm:t>
        <a:bodyPr/>
        <a:lstStyle/>
        <a:p>
          <a:endParaRPr lang="pl-PL"/>
        </a:p>
      </dgm:t>
    </dgm:pt>
    <dgm:pt modelId="{D4ED16FE-4A49-4ABC-AD47-036C640C293F}" type="sibTrans" cxnId="{E7B7EFD3-A2AE-4850-B5E5-67A24D728743}">
      <dgm:prSet/>
      <dgm:spPr/>
      <dgm:t>
        <a:bodyPr/>
        <a:lstStyle/>
        <a:p>
          <a:endParaRPr lang="pl-PL"/>
        </a:p>
      </dgm:t>
    </dgm:pt>
    <dgm:pt modelId="{B1385ABD-2BE2-4D0C-9DA7-9BECC147B102}">
      <dgm:prSet/>
      <dgm:spPr/>
      <dgm:t>
        <a:bodyPr/>
        <a:lstStyle/>
        <a:p>
          <a:r>
            <a:rPr lang="pl-PL"/>
            <a:t>1328 projektów z zawartą umową przyłączeniową </a:t>
          </a:r>
          <a:endParaRPr lang="pl-PL" b="1"/>
        </a:p>
      </dgm:t>
    </dgm:pt>
    <dgm:pt modelId="{7C5BE05A-70F7-43FC-99F8-BD7F7DBC1C6A}" type="parTrans" cxnId="{7B7C7C11-2F72-41A4-8FA4-F051DE269DF8}">
      <dgm:prSet/>
      <dgm:spPr/>
      <dgm:t>
        <a:bodyPr/>
        <a:lstStyle/>
        <a:p>
          <a:endParaRPr lang="pl-PL"/>
        </a:p>
      </dgm:t>
    </dgm:pt>
    <dgm:pt modelId="{1A72A69A-5EC8-4E3F-BAC5-34D1135F0362}" type="sibTrans" cxnId="{7B7C7C11-2F72-41A4-8FA4-F051DE269DF8}">
      <dgm:prSet/>
      <dgm:spPr/>
      <dgm:t>
        <a:bodyPr/>
        <a:lstStyle/>
        <a:p>
          <a:endParaRPr lang="pl-PL"/>
        </a:p>
      </dgm:t>
    </dgm:pt>
    <dgm:pt modelId="{E09BB444-10BB-4458-A852-97A517E399A3}">
      <dgm:prSet/>
      <dgm:spPr/>
      <dgm:t>
        <a:bodyPr/>
        <a:lstStyle/>
        <a:p>
          <a:r>
            <a:rPr lang="pl-PL"/>
            <a:t>1258 projektów z rozpoznanym inwestorem </a:t>
          </a:r>
          <a:endParaRPr lang="pl-PL" b="1"/>
        </a:p>
      </dgm:t>
    </dgm:pt>
    <dgm:pt modelId="{464A3C1F-8F06-4910-AA5C-155D3D2430C5}" type="parTrans" cxnId="{483764C7-1591-4FB5-A60F-869E3A8D72E1}">
      <dgm:prSet/>
      <dgm:spPr/>
      <dgm:t>
        <a:bodyPr/>
        <a:lstStyle/>
        <a:p>
          <a:endParaRPr lang="pl-PL"/>
        </a:p>
      </dgm:t>
    </dgm:pt>
    <dgm:pt modelId="{B565A5CA-D3A6-4029-AEB8-87998D94D090}" type="sibTrans" cxnId="{483764C7-1591-4FB5-A60F-869E3A8D72E1}">
      <dgm:prSet/>
      <dgm:spPr/>
      <dgm:t>
        <a:bodyPr/>
        <a:lstStyle/>
        <a:p>
          <a:endParaRPr lang="pl-PL"/>
        </a:p>
      </dgm:t>
    </dgm:pt>
    <dgm:pt modelId="{33DAEB64-A201-4EB8-BBF2-8E2ED956CF31}" type="pres">
      <dgm:prSet presAssocID="{BB628022-1040-4C6A-884C-D79D3AFB5002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  <dgm:t>
        <a:bodyPr/>
        <a:lstStyle/>
        <a:p>
          <a:endParaRPr lang="pl-PL"/>
        </a:p>
      </dgm:t>
    </dgm:pt>
    <dgm:pt modelId="{5D6461AB-3DDA-4E85-9F1B-06BED77C6037}" type="pres">
      <dgm:prSet presAssocID="{4640858F-0A94-4BCA-949A-D552B575DEE5}" presName="hierRoot1" presStyleCnt="0"/>
      <dgm:spPr/>
    </dgm:pt>
    <dgm:pt modelId="{E698B2FD-F176-4BFF-86E9-F69F1660337B}" type="pres">
      <dgm:prSet presAssocID="{4640858F-0A94-4BCA-949A-D552B575DEE5}" presName="composite" presStyleCnt="0"/>
      <dgm:spPr/>
    </dgm:pt>
    <dgm:pt modelId="{D0CBB672-39AF-450F-94BC-13107E9AF241}" type="pres">
      <dgm:prSet presAssocID="{4640858F-0A94-4BCA-949A-D552B575DEE5}" presName="background" presStyleLbl="node0" presStyleIdx="0" presStyleCnt="1"/>
      <dgm:spPr/>
    </dgm:pt>
    <dgm:pt modelId="{96C160BC-DC87-46ED-AE1D-F5F04969E3B2}" type="pres">
      <dgm:prSet presAssocID="{4640858F-0A94-4BCA-949A-D552B575DEE5}" presName="text" presStyleLbl="fgAcc0" presStyleIdx="0" presStyleCnt="1" custScaleX="169191" custScaleY="61906" custLinFactNeighborX="-628" custLinFactNeighborY="-4948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01448BC9-503E-43D8-8E8E-E0F0DEF065AB}" type="pres">
      <dgm:prSet presAssocID="{4640858F-0A94-4BCA-949A-D552B575DEE5}" presName="hierChild2" presStyleCnt="0"/>
      <dgm:spPr/>
    </dgm:pt>
    <dgm:pt modelId="{09B97418-9631-4882-B292-B9D8136BED31}" type="pres">
      <dgm:prSet presAssocID="{FBE908B4-DFE5-45C2-A077-1798459F301E}" presName="Name10" presStyleLbl="parChTrans1D2" presStyleIdx="0" presStyleCnt="4"/>
      <dgm:spPr/>
      <dgm:t>
        <a:bodyPr/>
        <a:lstStyle/>
        <a:p>
          <a:endParaRPr lang="pl-PL"/>
        </a:p>
      </dgm:t>
    </dgm:pt>
    <dgm:pt modelId="{88D97E17-3C99-4E0F-BF5A-AA58F7BBC5F2}" type="pres">
      <dgm:prSet presAssocID="{C716F901-7BFD-42EF-83A2-98C6390DE10C}" presName="hierRoot2" presStyleCnt="0"/>
      <dgm:spPr/>
    </dgm:pt>
    <dgm:pt modelId="{A98FAF2C-A8F1-4ABA-A652-46D12C1631ED}" type="pres">
      <dgm:prSet presAssocID="{C716F901-7BFD-42EF-83A2-98C6390DE10C}" presName="composite2" presStyleCnt="0"/>
      <dgm:spPr/>
    </dgm:pt>
    <dgm:pt modelId="{0EC998AA-DEF7-4192-962D-5F35B60709B5}" type="pres">
      <dgm:prSet presAssocID="{C716F901-7BFD-42EF-83A2-98C6390DE10C}" presName="background2" presStyleLbl="node2" presStyleIdx="0" presStyleCnt="4"/>
      <dgm:spPr/>
    </dgm:pt>
    <dgm:pt modelId="{C85A998F-AEC7-49DC-BF0F-A2491D4FA47F}" type="pres">
      <dgm:prSet presAssocID="{C716F901-7BFD-42EF-83A2-98C6390DE10C}" presName="text2" presStyleLbl="fgAcc2" presStyleIdx="0" presStyleCnt="4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C61FD369-BE00-401C-9E6E-C6D7259492C9}" type="pres">
      <dgm:prSet presAssocID="{C716F901-7BFD-42EF-83A2-98C6390DE10C}" presName="hierChild3" presStyleCnt="0"/>
      <dgm:spPr/>
    </dgm:pt>
    <dgm:pt modelId="{2C88FAC9-1B07-424B-943F-D388FA864FE1}" type="pres">
      <dgm:prSet presAssocID="{90035903-D763-48EE-8684-C66A372E6E19}" presName="Name10" presStyleLbl="parChTrans1D2" presStyleIdx="1" presStyleCnt="4"/>
      <dgm:spPr/>
      <dgm:t>
        <a:bodyPr/>
        <a:lstStyle/>
        <a:p>
          <a:endParaRPr lang="pl-PL"/>
        </a:p>
      </dgm:t>
    </dgm:pt>
    <dgm:pt modelId="{5F8A632A-5F4B-4B8E-9190-5D28F2300C52}" type="pres">
      <dgm:prSet presAssocID="{9807BC87-D431-474C-A20D-22A29575865E}" presName="hierRoot2" presStyleCnt="0"/>
      <dgm:spPr/>
    </dgm:pt>
    <dgm:pt modelId="{6B06C094-B062-4202-B617-2E920C57F3A9}" type="pres">
      <dgm:prSet presAssocID="{9807BC87-D431-474C-A20D-22A29575865E}" presName="composite2" presStyleCnt="0"/>
      <dgm:spPr/>
    </dgm:pt>
    <dgm:pt modelId="{D51DF0FE-4F86-4A3D-97A5-9E5676A7DB03}" type="pres">
      <dgm:prSet presAssocID="{9807BC87-D431-474C-A20D-22A29575865E}" presName="background2" presStyleLbl="node2" presStyleIdx="1" presStyleCnt="4"/>
      <dgm:spPr/>
    </dgm:pt>
    <dgm:pt modelId="{60032065-9469-471C-9B0E-8C8F6706ECA8}" type="pres">
      <dgm:prSet presAssocID="{9807BC87-D431-474C-A20D-22A29575865E}" presName="text2" presStyleLbl="fgAcc2" presStyleIdx="1" presStyleCnt="4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9E851558-1A58-4383-BD29-4EE5C0C175F9}" type="pres">
      <dgm:prSet presAssocID="{9807BC87-D431-474C-A20D-22A29575865E}" presName="hierChild3" presStyleCnt="0"/>
      <dgm:spPr/>
    </dgm:pt>
    <dgm:pt modelId="{660A4CAE-E31C-47BF-BD46-2A1F4CECE107}" type="pres">
      <dgm:prSet presAssocID="{7C5BE05A-70F7-43FC-99F8-BD7F7DBC1C6A}" presName="Name10" presStyleLbl="parChTrans1D2" presStyleIdx="2" presStyleCnt="4"/>
      <dgm:spPr/>
      <dgm:t>
        <a:bodyPr/>
        <a:lstStyle/>
        <a:p>
          <a:endParaRPr lang="pl-PL"/>
        </a:p>
      </dgm:t>
    </dgm:pt>
    <dgm:pt modelId="{E24E223D-916A-42ED-B302-2AFC56AA99B9}" type="pres">
      <dgm:prSet presAssocID="{B1385ABD-2BE2-4D0C-9DA7-9BECC147B102}" presName="hierRoot2" presStyleCnt="0"/>
      <dgm:spPr/>
    </dgm:pt>
    <dgm:pt modelId="{F22259EB-EFD0-4C9E-9919-4E03860AD121}" type="pres">
      <dgm:prSet presAssocID="{B1385ABD-2BE2-4D0C-9DA7-9BECC147B102}" presName="composite2" presStyleCnt="0"/>
      <dgm:spPr/>
    </dgm:pt>
    <dgm:pt modelId="{080A63BD-CF46-4F3F-B984-F8FF50DFACBF}" type="pres">
      <dgm:prSet presAssocID="{B1385ABD-2BE2-4D0C-9DA7-9BECC147B102}" presName="background2" presStyleLbl="node2" presStyleIdx="2" presStyleCnt="4"/>
      <dgm:spPr/>
    </dgm:pt>
    <dgm:pt modelId="{4F5352A8-4B26-4B04-BF23-E2A2607A7EBC}" type="pres">
      <dgm:prSet presAssocID="{B1385ABD-2BE2-4D0C-9DA7-9BECC147B102}" presName="text2" presStyleLbl="fgAcc2" presStyleIdx="2" presStyleCnt="4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6D72C792-7C77-4E4E-B4AA-4E169B77FD0D}" type="pres">
      <dgm:prSet presAssocID="{B1385ABD-2BE2-4D0C-9DA7-9BECC147B102}" presName="hierChild3" presStyleCnt="0"/>
      <dgm:spPr/>
    </dgm:pt>
    <dgm:pt modelId="{D8D58E0B-2A2B-48C4-B200-96B5D69DE800}" type="pres">
      <dgm:prSet presAssocID="{464A3C1F-8F06-4910-AA5C-155D3D2430C5}" presName="Name10" presStyleLbl="parChTrans1D2" presStyleIdx="3" presStyleCnt="4"/>
      <dgm:spPr/>
      <dgm:t>
        <a:bodyPr/>
        <a:lstStyle/>
        <a:p>
          <a:endParaRPr lang="pl-PL"/>
        </a:p>
      </dgm:t>
    </dgm:pt>
    <dgm:pt modelId="{4FA4EEBF-ED51-4F22-B4D2-FA39D33390D6}" type="pres">
      <dgm:prSet presAssocID="{E09BB444-10BB-4458-A852-97A517E399A3}" presName="hierRoot2" presStyleCnt="0"/>
      <dgm:spPr/>
    </dgm:pt>
    <dgm:pt modelId="{CEB7E67B-F386-495F-A971-91617339319C}" type="pres">
      <dgm:prSet presAssocID="{E09BB444-10BB-4458-A852-97A517E399A3}" presName="composite2" presStyleCnt="0"/>
      <dgm:spPr/>
    </dgm:pt>
    <dgm:pt modelId="{170510EF-E30E-4556-AF13-8CD835367DE2}" type="pres">
      <dgm:prSet presAssocID="{E09BB444-10BB-4458-A852-97A517E399A3}" presName="background2" presStyleLbl="node2" presStyleIdx="3" presStyleCnt="4"/>
      <dgm:spPr/>
    </dgm:pt>
    <dgm:pt modelId="{1D8401F5-6EA7-443F-9CF4-CA27D13ABC7D}" type="pres">
      <dgm:prSet presAssocID="{E09BB444-10BB-4458-A852-97A517E399A3}" presName="text2" presStyleLbl="fgAcc2" presStyleIdx="3" presStyleCnt="4">
        <dgm:presLayoutVars>
          <dgm:chPref val="3"/>
        </dgm:presLayoutVars>
      </dgm:prSet>
      <dgm:spPr/>
      <dgm:t>
        <a:bodyPr/>
        <a:lstStyle/>
        <a:p>
          <a:endParaRPr lang="pl-PL"/>
        </a:p>
      </dgm:t>
    </dgm:pt>
    <dgm:pt modelId="{7C69AAE0-D12D-4EDC-A91A-2881E80F6465}" type="pres">
      <dgm:prSet presAssocID="{E09BB444-10BB-4458-A852-97A517E399A3}" presName="hierChild3" presStyleCnt="0"/>
      <dgm:spPr/>
    </dgm:pt>
  </dgm:ptLst>
  <dgm:cxnLst>
    <dgm:cxn modelId="{7B7C7C11-2F72-41A4-8FA4-F051DE269DF8}" srcId="{4640858F-0A94-4BCA-949A-D552B575DEE5}" destId="{B1385ABD-2BE2-4D0C-9DA7-9BECC147B102}" srcOrd="2" destOrd="0" parTransId="{7C5BE05A-70F7-43FC-99F8-BD7F7DBC1C6A}" sibTransId="{1A72A69A-5EC8-4E3F-BAC5-34D1135F0362}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9D3D7AF0-B726-4134-B818-658BAF5E34F2}" type="presOf" srcId="{BB628022-1040-4C6A-884C-D79D3AFB5002}" destId="{33DAEB64-A201-4EB8-BBF2-8E2ED956CF31}" srcOrd="0" destOrd="0" presId="urn:microsoft.com/office/officeart/2005/8/layout/hierarchy1"/>
    <dgm:cxn modelId="{85084E85-B22E-4697-A7D8-C2171151C197}" type="presOf" srcId="{464A3C1F-8F06-4910-AA5C-155D3D2430C5}" destId="{D8D58E0B-2A2B-48C4-B200-96B5D69DE800}" srcOrd="0" destOrd="0" presId="urn:microsoft.com/office/officeart/2005/8/layout/hierarchy1"/>
    <dgm:cxn modelId="{E7B7EFD3-A2AE-4850-B5E5-67A24D728743}" srcId="{4640858F-0A94-4BCA-949A-D552B575DEE5}" destId="{9807BC87-D431-474C-A20D-22A29575865E}" srcOrd="1" destOrd="0" parTransId="{90035903-D763-48EE-8684-C66A372E6E19}" sibTransId="{D4ED16FE-4A49-4ABC-AD47-036C640C293F}"/>
    <dgm:cxn modelId="{0F28541B-31EB-4EF6-BA0D-1D2A08D35876}" type="presOf" srcId="{FBE908B4-DFE5-45C2-A077-1798459F301E}" destId="{09B97418-9631-4882-B292-B9D8136BED31}" srcOrd="0" destOrd="0" presId="urn:microsoft.com/office/officeart/2005/8/layout/hierarchy1"/>
    <dgm:cxn modelId="{497B4BD3-621B-40C9-B94F-DEAF189AFED2}" type="presOf" srcId="{C716F901-7BFD-42EF-83A2-98C6390DE10C}" destId="{C85A998F-AEC7-49DC-BF0F-A2491D4FA47F}" srcOrd="0" destOrd="0" presId="urn:microsoft.com/office/officeart/2005/8/layout/hierarchy1"/>
    <dgm:cxn modelId="{E88F13E3-DC88-4B65-BC24-0FF7818DA85E}" type="presOf" srcId="{E09BB444-10BB-4458-A852-97A517E399A3}" destId="{1D8401F5-6EA7-443F-9CF4-CA27D13ABC7D}" srcOrd="0" destOrd="0" presId="urn:microsoft.com/office/officeart/2005/8/layout/hierarchy1"/>
    <dgm:cxn modelId="{3559F1EA-80DF-419F-BB06-8933B05D6EF7}" type="presOf" srcId="{7C5BE05A-70F7-43FC-99F8-BD7F7DBC1C6A}" destId="{660A4CAE-E31C-47BF-BD46-2A1F4CECE107}" srcOrd="0" destOrd="0" presId="urn:microsoft.com/office/officeart/2005/8/layout/hierarchy1"/>
    <dgm:cxn modelId="{90CC984D-BE1B-45B6-862C-F75F618C7E48}" type="presOf" srcId="{90035903-D763-48EE-8684-C66A372E6E19}" destId="{2C88FAC9-1B07-424B-943F-D388FA864FE1}" srcOrd="0" destOrd="0" presId="urn:microsoft.com/office/officeart/2005/8/layout/hierarchy1"/>
    <dgm:cxn modelId="{B87B28C2-AA14-4DC3-AB36-FE74CF824582}" type="presOf" srcId="{9807BC87-D431-474C-A20D-22A29575865E}" destId="{60032065-9469-471C-9B0E-8C8F6706ECA8}" srcOrd="0" destOrd="0" presId="urn:microsoft.com/office/officeart/2005/8/layout/hierarchy1"/>
    <dgm:cxn modelId="{483764C7-1591-4FB5-A60F-869E3A8D72E1}" srcId="{4640858F-0A94-4BCA-949A-D552B575DEE5}" destId="{E09BB444-10BB-4458-A852-97A517E399A3}" srcOrd="3" destOrd="0" parTransId="{464A3C1F-8F06-4910-AA5C-155D3D2430C5}" sibTransId="{B565A5CA-D3A6-4029-AEB8-87998D94D090}"/>
    <dgm:cxn modelId="{D4316D21-5E2A-4B95-9950-EE766C12596B}" type="presOf" srcId="{4640858F-0A94-4BCA-949A-D552B575DEE5}" destId="{96C160BC-DC87-46ED-AE1D-F5F04969E3B2}" srcOrd="0" destOrd="0" presId="urn:microsoft.com/office/officeart/2005/8/layout/hierarchy1"/>
    <dgm:cxn modelId="{1AF4EB92-8166-4EF9-A9DC-3565DF1B5C34}" srcId="{4640858F-0A94-4BCA-949A-D552B575DEE5}" destId="{C716F901-7BFD-42EF-83A2-98C6390DE10C}" srcOrd="0" destOrd="0" parTransId="{FBE908B4-DFE5-45C2-A077-1798459F301E}" sibTransId="{6E3678D9-5D43-403E-B0A8-0ADA0160C435}"/>
    <dgm:cxn modelId="{88C7D63E-EFFE-4F85-AFCA-A6125A52E999}" type="presOf" srcId="{B1385ABD-2BE2-4D0C-9DA7-9BECC147B102}" destId="{4F5352A8-4B26-4B04-BF23-E2A2607A7EBC}" srcOrd="0" destOrd="0" presId="urn:microsoft.com/office/officeart/2005/8/layout/hierarchy1"/>
    <dgm:cxn modelId="{3E8AD6AA-510C-445A-8898-19E469BFCC57}" type="presParOf" srcId="{33DAEB64-A201-4EB8-BBF2-8E2ED956CF31}" destId="{5D6461AB-3DDA-4E85-9F1B-06BED77C6037}" srcOrd="0" destOrd="0" presId="urn:microsoft.com/office/officeart/2005/8/layout/hierarchy1"/>
    <dgm:cxn modelId="{180511E0-F405-484B-BDD7-EAEE6310ED75}" type="presParOf" srcId="{5D6461AB-3DDA-4E85-9F1B-06BED77C6037}" destId="{E698B2FD-F176-4BFF-86E9-F69F1660337B}" srcOrd="0" destOrd="0" presId="urn:microsoft.com/office/officeart/2005/8/layout/hierarchy1"/>
    <dgm:cxn modelId="{173C85B1-6B51-4BAB-9272-B1EBCBDB1B98}" type="presParOf" srcId="{E698B2FD-F176-4BFF-86E9-F69F1660337B}" destId="{D0CBB672-39AF-450F-94BC-13107E9AF241}" srcOrd="0" destOrd="0" presId="urn:microsoft.com/office/officeart/2005/8/layout/hierarchy1"/>
    <dgm:cxn modelId="{0C13A3C5-A25A-4DD0-96E3-9B9825F406BB}" type="presParOf" srcId="{E698B2FD-F176-4BFF-86E9-F69F1660337B}" destId="{96C160BC-DC87-46ED-AE1D-F5F04969E3B2}" srcOrd="1" destOrd="0" presId="urn:microsoft.com/office/officeart/2005/8/layout/hierarchy1"/>
    <dgm:cxn modelId="{F1F8E7D8-8A4C-4FC0-A301-D9F7224A902A}" type="presParOf" srcId="{5D6461AB-3DDA-4E85-9F1B-06BED77C6037}" destId="{01448BC9-503E-43D8-8E8E-E0F0DEF065AB}" srcOrd="1" destOrd="0" presId="urn:microsoft.com/office/officeart/2005/8/layout/hierarchy1"/>
    <dgm:cxn modelId="{510BF7C9-8C97-4884-893E-3DD42080CA50}" type="presParOf" srcId="{01448BC9-503E-43D8-8E8E-E0F0DEF065AB}" destId="{09B97418-9631-4882-B292-B9D8136BED31}" srcOrd="0" destOrd="0" presId="urn:microsoft.com/office/officeart/2005/8/layout/hierarchy1"/>
    <dgm:cxn modelId="{26EDEF6C-B8EF-4292-AB4B-30BD1CF121F6}" type="presParOf" srcId="{01448BC9-503E-43D8-8E8E-E0F0DEF065AB}" destId="{88D97E17-3C99-4E0F-BF5A-AA58F7BBC5F2}" srcOrd="1" destOrd="0" presId="urn:microsoft.com/office/officeart/2005/8/layout/hierarchy1"/>
    <dgm:cxn modelId="{A6CFDB68-00AB-4D03-B7E2-7A8611AD472F}" type="presParOf" srcId="{88D97E17-3C99-4E0F-BF5A-AA58F7BBC5F2}" destId="{A98FAF2C-A8F1-4ABA-A652-46D12C1631ED}" srcOrd="0" destOrd="0" presId="urn:microsoft.com/office/officeart/2005/8/layout/hierarchy1"/>
    <dgm:cxn modelId="{5218D2AE-F951-4BD7-B776-E1F2C986ED61}" type="presParOf" srcId="{A98FAF2C-A8F1-4ABA-A652-46D12C1631ED}" destId="{0EC998AA-DEF7-4192-962D-5F35B60709B5}" srcOrd="0" destOrd="0" presId="urn:microsoft.com/office/officeart/2005/8/layout/hierarchy1"/>
    <dgm:cxn modelId="{67E9FD93-5C9B-43FE-91CC-9EE913D4B46C}" type="presParOf" srcId="{A98FAF2C-A8F1-4ABA-A652-46D12C1631ED}" destId="{C85A998F-AEC7-49DC-BF0F-A2491D4FA47F}" srcOrd="1" destOrd="0" presId="urn:microsoft.com/office/officeart/2005/8/layout/hierarchy1"/>
    <dgm:cxn modelId="{54D046E1-3F27-4531-BB64-4E2303EB6647}" type="presParOf" srcId="{88D97E17-3C99-4E0F-BF5A-AA58F7BBC5F2}" destId="{C61FD369-BE00-401C-9E6E-C6D7259492C9}" srcOrd="1" destOrd="0" presId="urn:microsoft.com/office/officeart/2005/8/layout/hierarchy1"/>
    <dgm:cxn modelId="{F364C4D4-2EB7-450D-B7C9-691A277D6DD7}" type="presParOf" srcId="{01448BC9-503E-43D8-8E8E-E0F0DEF065AB}" destId="{2C88FAC9-1B07-424B-943F-D388FA864FE1}" srcOrd="2" destOrd="0" presId="urn:microsoft.com/office/officeart/2005/8/layout/hierarchy1"/>
    <dgm:cxn modelId="{4927BE0C-F13D-4D5E-A02C-A5F59DA81975}" type="presParOf" srcId="{01448BC9-503E-43D8-8E8E-E0F0DEF065AB}" destId="{5F8A632A-5F4B-4B8E-9190-5D28F2300C52}" srcOrd="3" destOrd="0" presId="urn:microsoft.com/office/officeart/2005/8/layout/hierarchy1"/>
    <dgm:cxn modelId="{781E74EA-69F3-4506-9443-810FC3D38808}" type="presParOf" srcId="{5F8A632A-5F4B-4B8E-9190-5D28F2300C52}" destId="{6B06C094-B062-4202-B617-2E920C57F3A9}" srcOrd="0" destOrd="0" presId="urn:microsoft.com/office/officeart/2005/8/layout/hierarchy1"/>
    <dgm:cxn modelId="{16BE9599-E921-4DCE-A617-EFFE847D83C3}" type="presParOf" srcId="{6B06C094-B062-4202-B617-2E920C57F3A9}" destId="{D51DF0FE-4F86-4A3D-97A5-9E5676A7DB03}" srcOrd="0" destOrd="0" presId="urn:microsoft.com/office/officeart/2005/8/layout/hierarchy1"/>
    <dgm:cxn modelId="{85B4FB0E-B202-46DD-A996-DBE07ACFC3BE}" type="presParOf" srcId="{6B06C094-B062-4202-B617-2E920C57F3A9}" destId="{60032065-9469-471C-9B0E-8C8F6706ECA8}" srcOrd="1" destOrd="0" presId="urn:microsoft.com/office/officeart/2005/8/layout/hierarchy1"/>
    <dgm:cxn modelId="{A76553D1-FBB8-4706-A87C-72F1125D95B0}" type="presParOf" srcId="{5F8A632A-5F4B-4B8E-9190-5D28F2300C52}" destId="{9E851558-1A58-4383-BD29-4EE5C0C175F9}" srcOrd="1" destOrd="0" presId="urn:microsoft.com/office/officeart/2005/8/layout/hierarchy1"/>
    <dgm:cxn modelId="{3233E96A-CC64-4AB6-9EC0-239FE1917CAB}" type="presParOf" srcId="{01448BC9-503E-43D8-8E8E-E0F0DEF065AB}" destId="{660A4CAE-E31C-47BF-BD46-2A1F4CECE107}" srcOrd="4" destOrd="0" presId="urn:microsoft.com/office/officeart/2005/8/layout/hierarchy1"/>
    <dgm:cxn modelId="{6A54A6F8-C8FC-46F8-8D68-7015A1985D5D}" type="presParOf" srcId="{01448BC9-503E-43D8-8E8E-E0F0DEF065AB}" destId="{E24E223D-916A-42ED-B302-2AFC56AA99B9}" srcOrd="5" destOrd="0" presId="urn:microsoft.com/office/officeart/2005/8/layout/hierarchy1"/>
    <dgm:cxn modelId="{23776012-D683-400B-A699-E05C8D6AC439}" type="presParOf" srcId="{E24E223D-916A-42ED-B302-2AFC56AA99B9}" destId="{F22259EB-EFD0-4C9E-9919-4E03860AD121}" srcOrd="0" destOrd="0" presId="urn:microsoft.com/office/officeart/2005/8/layout/hierarchy1"/>
    <dgm:cxn modelId="{AC8DF03A-6A43-4A68-9FC6-EC54EEA3CFC3}" type="presParOf" srcId="{F22259EB-EFD0-4C9E-9919-4E03860AD121}" destId="{080A63BD-CF46-4F3F-B984-F8FF50DFACBF}" srcOrd="0" destOrd="0" presId="urn:microsoft.com/office/officeart/2005/8/layout/hierarchy1"/>
    <dgm:cxn modelId="{724717EE-4C85-456B-8579-2A4F0A0D817F}" type="presParOf" srcId="{F22259EB-EFD0-4C9E-9919-4E03860AD121}" destId="{4F5352A8-4B26-4B04-BF23-E2A2607A7EBC}" srcOrd="1" destOrd="0" presId="urn:microsoft.com/office/officeart/2005/8/layout/hierarchy1"/>
    <dgm:cxn modelId="{876B0305-99A4-44C0-92CD-1F59B9077B0C}" type="presParOf" srcId="{E24E223D-916A-42ED-B302-2AFC56AA99B9}" destId="{6D72C792-7C77-4E4E-B4AA-4E169B77FD0D}" srcOrd="1" destOrd="0" presId="urn:microsoft.com/office/officeart/2005/8/layout/hierarchy1"/>
    <dgm:cxn modelId="{198ADB40-FE7B-4F6E-AEF5-B8146B01299A}" type="presParOf" srcId="{01448BC9-503E-43D8-8E8E-E0F0DEF065AB}" destId="{D8D58E0B-2A2B-48C4-B200-96B5D69DE800}" srcOrd="6" destOrd="0" presId="urn:microsoft.com/office/officeart/2005/8/layout/hierarchy1"/>
    <dgm:cxn modelId="{20CFBE9D-A600-4ECF-9ACF-7CA617E40BB3}" type="presParOf" srcId="{01448BC9-503E-43D8-8E8E-E0F0DEF065AB}" destId="{4FA4EEBF-ED51-4F22-B4D2-FA39D33390D6}" srcOrd="7" destOrd="0" presId="urn:microsoft.com/office/officeart/2005/8/layout/hierarchy1"/>
    <dgm:cxn modelId="{52AFF1E2-33E6-464E-8216-E2900AE23642}" type="presParOf" srcId="{4FA4EEBF-ED51-4F22-B4D2-FA39D33390D6}" destId="{CEB7E67B-F386-495F-A971-91617339319C}" srcOrd="0" destOrd="0" presId="urn:microsoft.com/office/officeart/2005/8/layout/hierarchy1"/>
    <dgm:cxn modelId="{C99D736F-8F83-49AA-B57E-2F8B1D7B8173}" type="presParOf" srcId="{CEB7E67B-F386-495F-A971-91617339319C}" destId="{170510EF-E30E-4556-AF13-8CD835367DE2}" srcOrd="0" destOrd="0" presId="urn:microsoft.com/office/officeart/2005/8/layout/hierarchy1"/>
    <dgm:cxn modelId="{4F580F7E-4147-4E39-A10E-3F6E1515700D}" type="presParOf" srcId="{CEB7E67B-F386-495F-A971-91617339319C}" destId="{1D8401F5-6EA7-443F-9CF4-CA27D13ABC7D}" srcOrd="1" destOrd="0" presId="urn:microsoft.com/office/officeart/2005/8/layout/hierarchy1"/>
    <dgm:cxn modelId="{2B827C41-AB2D-4A43-9093-98C6B7E2450A}" type="presParOf" srcId="{4FA4EEBF-ED51-4F22-B4D2-FA39D33390D6}" destId="{7C69AAE0-D12D-4EDC-A91A-2881E80F6465}" srcOrd="1" destOrd="0" presId="urn:microsoft.com/office/officeart/2005/8/layout/hierarchy1"/>
  </dgm:cxnLst>
  <dgm:bg/>
  <dgm:whole/>
  <dgm:extLst>
    <a:ext uri="http://schemas.microsoft.com/office/drawing/2008/diagram">
      <dsp:dataModelExt xmlns:dsp="http://schemas.microsoft.com/office/drawing/2008/diagram" relId="rId18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168FA19-D36E-4166-8520-16CC97AE51C9}">
      <dsp:nvSpPr>
        <dsp:cNvPr id="0" name=""/>
        <dsp:cNvSpPr/>
      </dsp:nvSpPr>
      <dsp:spPr>
        <a:xfrm>
          <a:off x="3636844" y="1237402"/>
          <a:ext cx="3113589" cy="35937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36218"/>
              </a:lnTo>
              <a:lnTo>
                <a:pt x="3113589" y="236218"/>
              </a:lnTo>
              <a:lnTo>
                <a:pt x="3113589" y="359373"/>
              </a:lnTo>
            </a:path>
          </a:pathLst>
        </a:custGeom>
        <a:noFill/>
        <a:ln w="254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ADA813D-6872-4807-81B8-BA34625E5128}">
      <dsp:nvSpPr>
        <dsp:cNvPr id="0" name=""/>
        <dsp:cNvSpPr/>
      </dsp:nvSpPr>
      <dsp:spPr>
        <a:xfrm>
          <a:off x="964109" y="1237402"/>
          <a:ext cx="2672734" cy="359373"/>
        </a:xfrm>
        <a:custGeom>
          <a:avLst/>
          <a:gdLst/>
          <a:ahLst/>
          <a:cxnLst/>
          <a:rect l="0" t="0" r="0" b="0"/>
          <a:pathLst>
            <a:path>
              <a:moveTo>
                <a:pt x="2672734" y="0"/>
              </a:moveTo>
              <a:lnTo>
                <a:pt x="2672734" y="236218"/>
              </a:lnTo>
              <a:lnTo>
                <a:pt x="0" y="236218"/>
              </a:lnTo>
              <a:lnTo>
                <a:pt x="0" y="359373"/>
              </a:lnTo>
            </a:path>
          </a:pathLst>
        </a:custGeom>
        <a:noFill/>
        <a:ln w="254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4AEED34-99E5-49E6-BC29-05F77D29806F}">
      <dsp:nvSpPr>
        <dsp:cNvPr id="0" name=""/>
        <dsp:cNvSpPr/>
      </dsp:nvSpPr>
      <dsp:spPr>
        <a:xfrm>
          <a:off x="1754131" y="29888"/>
          <a:ext cx="3765425" cy="1207514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8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8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8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D0710993-7964-4F71-92BB-D65219DAF2F1}">
      <dsp:nvSpPr>
        <dsp:cNvPr id="0" name=""/>
        <dsp:cNvSpPr/>
      </dsp:nvSpPr>
      <dsp:spPr>
        <a:xfrm>
          <a:off x="1901843" y="170214"/>
          <a:ext cx="3765425" cy="1207514"/>
        </a:xfrm>
        <a:prstGeom prst="roundRect">
          <a:avLst>
            <a:gd name="adj" fmla="val 10000"/>
          </a:avLst>
        </a:prstGeom>
        <a:solidFill>
          <a:sysClr val="window" lastClr="FFFFFF">
            <a:alpha val="90000"/>
          </a:sysClr>
        </a:solidFill>
        <a:ln w="9525" cap="flat" cmpd="sng" algn="ctr">
          <a:solidFill>
            <a:schemeClr val="accent3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1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Według szacunków IEO gotowych to wzięcia udziału w akcji* w 2019 r. </a:t>
          </a:r>
          <a:r>
            <a:rPr lang="pl-PL" sz="11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jest co najmniej 796  projektów w tym</a:t>
          </a:r>
          <a:r>
            <a:rPr lang="pl-PL" sz="11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:</a:t>
          </a:r>
        </a:p>
        <a:p>
          <a:pPr lvl="0" algn="ctr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1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*Projekty gotowe do udziału w aukcji to takie, które posiadają pozwolenia budowlane, mają wydane warunki przyłączenia oraz nie brały udziału w poprzednich aukcjach.</a:t>
          </a:r>
        </a:p>
      </dsp:txBody>
      <dsp:txXfrm>
        <a:off x="1937210" y="205581"/>
        <a:ext cx="3694691" cy="1136780"/>
      </dsp:txXfrm>
    </dsp:sp>
    <dsp:sp modelId="{10EA55BA-AF0A-4513-839D-BE47D763803D}">
      <dsp:nvSpPr>
        <dsp:cNvPr id="0" name=""/>
        <dsp:cNvSpPr/>
      </dsp:nvSpPr>
      <dsp:spPr>
        <a:xfrm>
          <a:off x="299406" y="1596776"/>
          <a:ext cx="1329407" cy="84417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D7750227-2380-4795-8B95-993D9DC2B2EB}">
      <dsp:nvSpPr>
        <dsp:cNvPr id="0" name=""/>
        <dsp:cNvSpPr/>
      </dsp:nvSpPr>
      <dsp:spPr>
        <a:xfrm>
          <a:off x="447117" y="1737102"/>
          <a:ext cx="1329407" cy="844173"/>
        </a:xfrm>
        <a:prstGeom prst="roundRect">
          <a:avLst>
            <a:gd name="adj" fmla="val 10000"/>
          </a:avLst>
        </a:prstGeom>
        <a:solidFill>
          <a:sysClr val="window" lastClr="FFFFFF">
            <a:alpha val="90000"/>
          </a:sysClr>
        </a:solidFill>
        <a:ln w="9525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l-PL" sz="1050" b="0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471842" y="1761827"/>
        <a:ext cx="1279957" cy="794723"/>
      </dsp:txXfrm>
    </dsp:sp>
    <dsp:sp modelId="{38836EAB-4AC8-48A6-94E1-831D3F067A05}">
      <dsp:nvSpPr>
        <dsp:cNvPr id="0" name=""/>
        <dsp:cNvSpPr/>
      </dsp:nvSpPr>
      <dsp:spPr>
        <a:xfrm>
          <a:off x="6085730" y="1596776"/>
          <a:ext cx="1329407" cy="84417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82502C6A-4CFA-489C-B956-4EDA0DEBE59A}">
      <dsp:nvSpPr>
        <dsp:cNvPr id="0" name=""/>
        <dsp:cNvSpPr/>
      </dsp:nvSpPr>
      <dsp:spPr>
        <a:xfrm>
          <a:off x="6233441" y="1737102"/>
          <a:ext cx="1329407" cy="844173"/>
        </a:xfrm>
        <a:prstGeom prst="roundRect">
          <a:avLst>
            <a:gd name="adj" fmla="val 10000"/>
          </a:avLst>
        </a:prstGeom>
        <a:solidFill>
          <a:sysClr val="window" lastClr="FFFFFF">
            <a:alpha val="90000"/>
          </a:sysClr>
        </a:solidFill>
        <a:ln w="9525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pl-PL" sz="1050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6258166" y="1761827"/>
        <a:ext cx="1279957" cy="794723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8D58E0B-2A2B-48C4-B200-96B5D69DE800}">
      <dsp:nvSpPr>
        <dsp:cNvPr id="0" name=""/>
        <dsp:cNvSpPr/>
      </dsp:nvSpPr>
      <dsp:spPr>
        <a:xfrm>
          <a:off x="3678961" y="898672"/>
          <a:ext cx="2906592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2906592" y="362790"/>
              </a:lnTo>
              <a:lnTo>
                <a:pt x="2906592" y="509160"/>
              </a:lnTo>
            </a:path>
          </a:pathLst>
        </a:custGeom>
        <a:noFill/>
        <a:ln w="254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60A4CAE-E31C-47BF-BD46-2A1F4CECE107}">
      <dsp:nvSpPr>
        <dsp:cNvPr id="0" name=""/>
        <dsp:cNvSpPr/>
      </dsp:nvSpPr>
      <dsp:spPr>
        <a:xfrm>
          <a:off x="3678961" y="898672"/>
          <a:ext cx="975479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975479" y="362790"/>
              </a:lnTo>
              <a:lnTo>
                <a:pt x="975479" y="509160"/>
              </a:lnTo>
            </a:path>
          </a:pathLst>
        </a:custGeom>
        <a:noFill/>
        <a:ln w="254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C88FAC9-1B07-424B-943F-D388FA864FE1}">
      <dsp:nvSpPr>
        <dsp:cNvPr id="0" name=""/>
        <dsp:cNvSpPr/>
      </dsp:nvSpPr>
      <dsp:spPr>
        <a:xfrm>
          <a:off x="2723327" y="898672"/>
          <a:ext cx="955634" cy="509160"/>
        </a:xfrm>
        <a:custGeom>
          <a:avLst/>
          <a:gdLst/>
          <a:ahLst/>
          <a:cxnLst/>
          <a:rect l="0" t="0" r="0" b="0"/>
          <a:pathLst>
            <a:path>
              <a:moveTo>
                <a:pt x="955634" y="0"/>
              </a:moveTo>
              <a:lnTo>
                <a:pt x="955634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9B97418-9631-4882-B292-B9D8136BED31}">
      <dsp:nvSpPr>
        <dsp:cNvPr id="0" name=""/>
        <dsp:cNvSpPr/>
      </dsp:nvSpPr>
      <dsp:spPr>
        <a:xfrm>
          <a:off x="792213" y="898672"/>
          <a:ext cx="2886747" cy="509160"/>
        </a:xfrm>
        <a:custGeom>
          <a:avLst/>
          <a:gdLst/>
          <a:ahLst/>
          <a:cxnLst/>
          <a:rect l="0" t="0" r="0" b="0"/>
          <a:pathLst>
            <a:path>
              <a:moveTo>
                <a:pt x="2886747" y="0"/>
              </a:moveTo>
              <a:lnTo>
                <a:pt x="2886747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0CBB672-39AF-450F-94BC-13107E9AF241}">
      <dsp:nvSpPr>
        <dsp:cNvPr id="0" name=""/>
        <dsp:cNvSpPr/>
      </dsp:nvSpPr>
      <dsp:spPr>
        <a:xfrm>
          <a:off x="2342351" y="277568"/>
          <a:ext cx="2673221" cy="62110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8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8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8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96C160BC-DC87-46ED-AE1D-F5F04969E3B2}">
      <dsp:nvSpPr>
        <dsp:cNvPr id="0" name=""/>
        <dsp:cNvSpPr/>
      </dsp:nvSpPr>
      <dsp:spPr>
        <a:xfrm>
          <a:off x="2517906" y="444346"/>
          <a:ext cx="2673221" cy="621103"/>
        </a:xfrm>
        <a:prstGeom prst="roundRect">
          <a:avLst>
            <a:gd name="adj" fmla="val 10000"/>
          </a:avLst>
        </a:prstGeom>
        <a:solidFill>
          <a:sysClr val="window" lastClr="FFFFFF">
            <a:alpha val="90000"/>
          </a:sysClr>
        </a:solidFill>
        <a:ln w="9525" cap="flat" cmpd="sng" algn="ctr">
          <a:solidFill>
            <a:schemeClr val="accent3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W bazie  danych znajduje się 2400 projektów  a w tym:</a:t>
          </a:r>
        </a:p>
      </dsp:txBody>
      <dsp:txXfrm>
        <a:off x="2536097" y="462537"/>
        <a:ext cx="2636839" cy="584721"/>
      </dsp:txXfrm>
    </dsp:sp>
    <dsp:sp modelId="{0EC998AA-DEF7-4192-962D-5F35B60709B5}">
      <dsp:nvSpPr>
        <dsp:cNvPr id="0" name=""/>
        <dsp:cNvSpPr/>
      </dsp:nvSpPr>
      <dsp:spPr>
        <a:xfrm>
          <a:off x="2212" y="1407832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C85A998F-AEC7-49DC-BF0F-A2491D4FA47F}">
      <dsp:nvSpPr>
        <dsp:cNvPr id="0" name=""/>
        <dsp:cNvSpPr/>
      </dsp:nvSpPr>
      <dsp:spPr>
        <a:xfrm>
          <a:off x="177768" y="1574610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kern="1200"/>
            <a:t>1085 projektów z wydanym pozwoleniem budowlanym </a:t>
          </a:r>
          <a:endParaRPr lang="pl-PL" sz="1400" b="1" kern="1200"/>
        </a:p>
      </dsp:txBody>
      <dsp:txXfrm>
        <a:off x="207154" y="1603996"/>
        <a:ext cx="1521229" cy="944529"/>
      </dsp:txXfrm>
    </dsp:sp>
    <dsp:sp modelId="{D51DF0FE-4F86-4A3D-97A5-9E5676A7DB03}">
      <dsp:nvSpPr>
        <dsp:cNvPr id="0" name=""/>
        <dsp:cNvSpPr/>
      </dsp:nvSpPr>
      <dsp:spPr>
        <a:xfrm>
          <a:off x="1933326" y="1407832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60032065-9469-471C-9B0E-8C8F6706ECA8}">
      <dsp:nvSpPr>
        <dsp:cNvPr id="0" name=""/>
        <dsp:cNvSpPr/>
      </dsp:nvSpPr>
      <dsp:spPr>
        <a:xfrm>
          <a:off x="2108882" y="1574610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kern="1200"/>
            <a:t>2294 projekty z wydanymi warunkami przyłączenia </a:t>
          </a:r>
          <a:endParaRPr lang="pl-PL" sz="1400" b="1" kern="1200"/>
        </a:p>
      </dsp:txBody>
      <dsp:txXfrm>
        <a:off x="2138268" y="1603996"/>
        <a:ext cx="1521229" cy="944529"/>
      </dsp:txXfrm>
    </dsp:sp>
    <dsp:sp modelId="{080A63BD-CF46-4F3F-B984-F8FF50DFACBF}">
      <dsp:nvSpPr>
        <dsp:cNvPr id="0" name=""/>
        <dsp:cNvSpPr/>
      </dsp:nvSpPr>
      <dsp:spPr>
        <a:xfrm>
          <a:off x="3864439" y="1407832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4F5352A8-4B26-4B04-BF23-E2A2607A7EBC}">
      <dsp:nvSpPr>
        <dsp:cNvPr id="0" name=""/>
        <dsp:cNvSpPr/>
      </dsp:nvSpPr>
      <dsp:spPr>
        <a:xfrm>
          <a:off x="4039995" y="1574610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kern="1200"/>
            <a:t>1328 projektów z zawartą umową przyłączeniową </a:t>
          </a:r>
          <a:endParaRPr lang="pl-PL" sz="1400" b="1" kern="1200"/>
        </a:p>
      </dsp:txBody>
      <dsp:txXfrm>
        <a:off x="4069381" y="1603996"/>
        <a:ext cx="1521229" cy="944529"/>
      </dsp:txXfrm>
    </dsp:sp>
    <dsp:sp modelId="{170510EF-E30E-4556-AF13-8CD835367DE2}">
      <dsp:nvSpPr>
        <dsp:cNvPr id="0" name=""/>
        <dsp:cNvSpPr/>
      </dsp:nvSpPr>
      <dsp:spPr>
        <a:xfrm>
          <a:off x="5795553" y="1407832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3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3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3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1D8401F5-6EA7-443F-9CF4-CA27D13ABC7D}">
      <dsp:nvSpPr>
        <dsp:cNvPr id="0" name=""/>
        <dsp:cNvSpPr/>
      </dsp:nvSpPr>
      <dsp:spPr>
        <a:xfrm>
          <a:off x="5971109" y="1574610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kern="1200"/>
            <a:t>1258 projektów z rozpoznanym inwestorem </a:t>
          </a:r>
          <a:endParaRPr lang="pl-PL" sz="1400" b="1" kern="1200"/>
        </a:p>
      </dsp:txBody>
      <dsp:txXfrm>
        <a:off x="6000495" y="1603996"/>
        <a:ext cx="1521229" cy="94452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microsoft.com/office/2007/relationships/diagramDrawing" Target="../diagrams/drawing1.xml"/><Relationship Id="rId18" Type="http://schemas.microsoft.com/office/2007/relationships/diagramDrawing" Target="../diagrams/drawing2.xml"/><Relationship Id="rId26" Type="http://schemas.microsoft.com/office/2007/relationships/hdphoto" Target="../media/hdphoto5.wdp"/><Relationship Id="rId3" Type="http://schemas.openxmlformats.org/officeDocument/2006/relationships/hyperlink" Target="#'Lista projekt&#243;w'!A1"/><Relationship Id="rId21" Type="http://schemas.openxmlformats.org/officeDocument/2006/relationships/image" Target="../media/image4.png"/><Relationship Id="rId7" Type="http://schemas.openxmlformats.org/officeDocument/2006/relationships/hyperlink" Target="#Mapy!A1"/><Relationship Id="rId12" Type="http://schemas.openxmlformats.org/officeDocument/2006/relationships/diagramColors" Target="../diagrams/colors1.xml"/><Relationship Id="rId17" Type="http://schemas.openxmlformats.org/officeDocument/2006/relationships/diagramColors" Target="../diagrams/colors2.xml"/><Relationship Id="rId25" Type="http://schemas.openxmlformats.org/officeDocument/2006/relationships/image" Target="../media/image6.png"/><Relationship Id="rId2" Type="http://schemas.microsoft.com/office/2007/relationships/hdphoto" Target="../media/hdphoto1.wdp"/><Relationship Id="rId16" Type="http://schemas.openxmlformats.org/officeDocument/2006/relationships/diagramQuickStyle" Target="../diagrams/quickStyle2.xml"/><Relationship Id="rId20" Type="http://schemas.microsoft.com/office/2007/relationships/hdphoto" Target="../media/hdphoto2.wdp"/><Relationship Id="rId1" Type="http://schemas.openxmlformats.org/officeDocument/2006/relationships/image" Target="../media/image1.jpeg"/><Relationship Id="rId6" Type="http://schemas.openxmlformats.org/officeDocument/2006/relationships/hyperlink" Target="#'Deweloperzy zestawienie '!A1"/><Relationship Id="rId11" Type="http://schemas.openxmlformats.org/officeDocument/2006/relationships/diagramQuickStyle" Target="../diagrams/quickStyle1.xml"/><Relationship Id="rId24" Type="http://schemas.microsoft.com/office/2007/relationships/hdphoto" Target="../media/hdphoto4.wdp"/><Relationship Id="rId5" Type="http://schemas.openxmlformats.org/officeDocument/2006/relationships/hyperlink" Target="#Wprowadzenie!A1"/><Relationship Id="rId15" Type="http://schemas.openxmlformats.org/officeDocument/2006/relationships/diagramLayout" Target="../diagrams/layout2.xml"/><Relationship Id="rId23" Type="http://schemas.openxmlformats.org/officeDocument/2006/relationships/image" Target="../media/image5.png"/><Relationship Id="rId28" Type="http://schemas.microsoft.com/office/2007/relationships/hdphoto" Target="../media/hdphoto6.wdp"/><Relationship Id="rId10" Type="http://schemas.openxmlformats.org/officeDocument/2006/relationships/diagramLayout" Target="../diagrams/layout1.xml"/><Relationship Id="rId19" Type="http://schemas.openxmlformats.org/officeDocument/2006/relationships/image" Target="../media/image3.png"/><Relationship Id="rId4" Type="http://schemas.openxmlformats.org/officeDocument/2006/relationships/hyperlink" Target="#'Zestawienie og&#243;lnokrajowe'!A1"/><Relationship Id="rId9" Type="http://schemas.openxmlformats.org/officeDocument/2006/relationships/diagramData" Target="../diagrams/data1.xml"/><Relationship Id="rId14" Type="http://schemas.openxmlformats.org/officeDocument/2006/relationships/diagramData" Target="../diagrams/data2.xml"/><Relationship Id="rId22" Type="http://schemas.microsoft.com/office/2007/relationships/hdphoto" Target="../media/hdphoto3.wdp"/><Relationship Id="rId27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2.png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4</xdr:row>
      <xdr:rowOff>171450</xdr:rowOff>
    </xdr:from>
    <xdr:to>
      <xdr:col>22</xdr:col>
      <xdr:colOff>28575</xdr:colOff>
      <xdr:row>36</xdr:row>
      <xdr:rowOff>136881</xdr:rowOff>
    </xdr:to>
    <xdr:pic>
      <xdr:nvPicPr>
        <xdr:cNvPr id="7" name="Obraz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30000" contrast="-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865"/>
        <a:stretch/>
      </xdr:blipFill>
      <xdr:spPr>
        <a:xfrm>
          <a:off x="1304925" y="1247775"/>
          <a:ext cx="12134850" cy="6070956"/>
        </a:xfrm>
        <a:prstGeom prst="rect">
          <a:avLst/>
        </a:prstGeom>
        <a:solidFill>
          <a:schemeClr val="accent1">
            <a:alpha val="26000"/>
          </a:schemeClr>
        </a:solidFill>
        <a:ln>
          <a:noFill/>
        </a:ln>
        <a:effectLst>
          <a:softEdge rad="31750"/>
        </a:effectLst>
      </xdr:spPr>
    </xdr:pic>
    <xdr:clientData/>
  </xdr:twoCellAnchor>
  <xdr:oneCellAnchor>
    <xdr:from>
      <xdr:col>22</xdr:col>
      <xdr:colOff>180975</xdr:colOff>
      <xdr:row>16</xdr:row>
      <xdr:rowOff>180975</xdr:rowOff>
    </xdr:from>
    <xdr:ext cx="1571625" cy="1009650"/>
    <xdr:sp macro="" textlink="">
      <xdr:nvSpPr>
        <xdr:cNvPr id="3" name="pole tekstowe 2"/>
        <xdr:cNvSpPr txBox="1"/>
      </xdr:nvSpPr>
      <xdr:spPr>
        <a:xfrm>
          <a:off x="13592175" y="3552825"/>
          <a:ext cx="1571625" cy="1009650"/>
        </a:xfrm>
        <a:prstGeom prst="wedgeRoundRectCallout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 b="1">
              <a:solidFill>
                <a:schemeClr val="bg1"/>
              </a:solidFill>
              <a:latin typeface="Calibri Light" panose="020F0302020204030204" pitchFamily="34" charset="0"/>
            </a:rPr>
            <a:t>Stan</a:t>
          </a:r>
          <a:r>
            <a:rPr lang="pl-PL" sz="1500" b="1" baseline="0">
              <a:solidFill>
                <a:schemeClr val="bg1"/>
              </a:solidFill>
              <a:latin typeface="Calibri Light" panose="020F0302020204030204" pitchFamily="34" charset="0"/>
            </a:rPr>
            <a:t> projektów na dzień 31.10.2019</a:t>
          </a:r>
          <a:endParaRPr lang="pl-PL" sz="1500" b="1">
            <a:solidFill>
              <a:schemeClr val="bg1"/>
            </a:solidFill>
            <a:latin typeface="Calibri Light" panose="020F0302020204030204" pitchFamily="34" charset="0"/>
          </a:endParaRPr>
        </a:p>
      </xdr:txBody>
    </xdr:sp>
    <xdr:clientData/>
  </xdr:oneCellAnchor>
  <xdr:twoCellAnchor>
    <xdr:from>
      <xdr:col>22</xdr:col>
      <xdr:colOff>133351</xdr:colOff>
      <xdr:row>6</xdr:row>
      <xdr:rowOff>47625</xdr:rowOff>
    </xdr:from>
    <xdr:to>
      <xdr:col>24</xdr:col>
      <xdr:colOff>571501</xdr:colOff>
      <xdr:row>11</xdr:row>
      <xdr:rowOff>123825</xdr:rowOff>
    </xdr:to>
    <xdr:sp macro="" textlink="">
      <xdr:nvSpPr>
        <xdr:cNvPr id="4" name="pole tekstowe 3"/>
        <xdr:cNvSpPr txBox="1"/>
      </xdr:nvSpPr>
      <xdr:spPr>
        <a:xfrm>
          <a:off x="13544551" y="1514475"/>
          <a:ext cx="1657350" cy="1028700"/>
        </a:xfrm>
        <a:prstGeom prst="roundRect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Listopad</a:t>
          </a:r>
        </a:p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2019</a:t>
          </a:r>
        </a:p>
      </xdr:txBody>
    </xdr:sp>
    <xdr:clientData/>
  </xdr:twoCellAnchor>
  <xdr:twoCellAnchor>
    <xdr:from>
      <xdr:col>2</xdr:col>
      <xdr:colOff>295274</xdr:colOff>
      <xdr:row>5</xdr:row>
      <xdr:rowOff>50512</xdr:rowOff>
    </xdr:from>
    <xdr:to>
      <xdr:col>9</xdr:col>
      <xdr:colOff>57150</xdr:colOff>
      <xdr:row>35</xdr:row>
      <xdr:rowOff>133351</xdr:rowOff>
    </xdr:to>
    <xdr:grpSp>
      <xdr:nvGrpSpPr>
        <xdr:cNvPr id="11" name="Grupa 10"/>
        <xdr:cNvGrpSpPr/>
      </xdr:nvGrpSpPr>
      <xdr:grpSpPr>
        <a:xfrm>
          <a:off x="1514474" y="1326862"/>
          <a:ext cx="4029076" cy="5797839"/>
          <a:chOff x="1704974" y="1688812"/>
          <a:chExt cx="4943474" cy="4530966"/>
        </a:xfrm>
      </xdr:grpSpPr>
      <xdr:sp macro="" textlink="">
        <xdr:nvSpPr>
          <xdr:cNvPr id="12" name="Prostokąt 11"/>
          <xdr:cNvSpPr/>
        </xdr:nvSpPr>
        <xdr:spPr>
          <a:xfrm>
            <a:off x="1704974" y="1836412"/>
            <a:ext cx="4943474" cy="25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13" name="Dowolny kształt 12"/>
          <xdr:cNvSpPr/>
        </xdr:nvSpPr>
        <xdr:spPr>
          <a:xfrm>
            <a:off x="1952147" y="16888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Spis treści bazy</a:t>
            </a:r>
          </a:p>
        </xdr:txBody>
      </xdr:sp>
      <xdr:sp macro="" textlink="">
        <xdr:nvSpPr>
          <xdr:cNvPr id="14" name="Dowolny kształt 13"/>
          <xdr:cNvSpPr/>
        </xdr:nvSpPr>
        <xdr:spPr>
          <a:xfrm>
            <a:off x="1704974" y="2290012"/>
            <a:ext cx="4943474" cy="88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Zakładka zawiera szczegółowe informacje o projekcie, takie jak: lokalizacja, moc przyłączeniowa, inwestor, daty wydania pozwoleń budowlanych, decyzji środowiskowych, warunków przyłączenia oraz umów przyłączeniowych do sieci i in.</a:t>
            </a:r>
          </a:p>
        </xdr:txBody>
      </xdr:sp>
      <xdr:sp macro="" textlink="">
        <xdr:nvSpPr>
          <xdr:cNvPr id="15" name="Dowolny kształt 14">
            <a:hlinkClick xmlns:r="http://schemas.openxmlformats.org/officeDocument/2006/relationships" r:id="rId3" tooltip=" "/>
          </xdr:cNvPr>
          <xdr:cNvSpPr/>
        </xdr:nvSpPr>
        <xdr:spPr>
          <a:xfrm>
            <a:off x="1952147" y="21424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Lista projektów</a:t>
            </a:r>
          </a:p>
        </xdr:txBody>
      </xdr:sp>
      <xdr:sp macro="" textlink="">
        <xdr:nvSpPr>
          <xdr:cNvPr id="16" name="Dowolny kształt 15"/>
          <xdr:cNvSpPr/>
        </xdr:nvSpPr>
        <xdr:spPr>
          <a:xfrm>
            <a:off x="1704974" y="33736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uwagi na etap zaawansowania projektów</a:t>
            </a:r>
          </a:p>
        </xdr:txBody>
      </xdr:sp>
      <xdr:sp macro="" textlink="">
        <xdr:nvSpPr>
          <xdr:cNvPr id="17" name="Dowolny kształt 16">
            <a:hlinkClick xmlns:r="http://schemas.openxmlformats.org/officeDocument/2006/relationships" r:id="rId4" tooltip=" "/>
          </xdr:cNvPr>
          <xdr:cNvSpPr/>
        </xdr:nvSpPr>
        <xdr:spPr>
          <a:xfrm>
            <a:off x="1952147" y="32260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Zestawienie ogólnokrajowe</a:t>
            </a:r>
          </a:p>
        </xdr:txBody>
      </xdr:sp>
      <xdr:sp macro="" textlink="">
        <xdr:nvSpPr>
          <xdr:cNvPr id="18" name="Dowolny kształt 17"/>
          <xdr:cNvSpPr/>
        </xdr:nvSpPr>
        <xdr:spPr>
          <a:xfrm>
            <a:off x="1704974" y="415796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dowolnego przedziału mocy przyłączeniowej</a:t>
            </a:r>
          </a:p>
        </xdr:txBody>
      </xdr:sp>
      <xdr:sp macro="" textlink="">
        <xdr:nvSpPr>
          <xdr:cNvPr id="19" name="Dowolny kształt 18">
            <a:hlinkClick xmlns:r="http://schemas.openxmlformats.org/officeDocument/2006/relationships" r:id="rId5" tooltip=" "/>
          </xdr:cNvPr>
          <xdr:cNvSpPr/>
        </xdr:nvSpPr>
        <xdr:spPr>
          <a:xfrm>
            <a:off x="1952147" y="40103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Projekty około 1 MW </a:t>
            </a:r>
            <a:r>
              <a:rPr lang="pl-PL" sz="1200" b="1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lub większe</a:t>
            </a:r>
            <a:endParaRPr lang="pl-PL" sz="12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20" name="Dowolny kształt 19"/>
          <xdr:cNvSpPr/>
        </xdr:nvSpPr>
        <xdr:spPr>
          <a:xfrm>
            <a:off x="1704974" y="4942312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spółek holdingowych z największą ilością planowanych instalacji fotowoltaicznych</a:t>
            </a:r>
          </a:p>
        </xdr:txBody>
      </xdr:sp>
      <xdr:sp macro="" textlink="">
        <xdr:nvSpPr>
          <xdr:cNvPr id="21" name="Dowolny kształt 20">
            <a:hlinkClick xmlns:r="http://schemas.openxmlformats.org/officeDocument/2006/relationships" r:id="rId6" tooltip=" "/>
          </xdr:cNvPr>
          <xdr:cNvSpPr/>
        </xdr:nvSpPr>
        <xdr:spPr>
          <a:xfrm>
            <a:off x="1952147" y="47947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Deweloperzy zestawienie</a:t>
            </a:r>
          </a:p>
        </xdr:txBody>
      </xdr:sp>
      <xdr:sp macro="" textlink="">
        <xdr:nvSpPr>
          <xdr:cNvPr id="22" name="Dowolny kształt 21"/>
          <xdr:cNvSpPr/>
        </xdr:nvSpPr>
        <xdr:spPr>
          <a:xfrm>
            <a:off x="1704974" y="5726662"/>
            <a:ext cx="4943474" cy="493116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Rozkład przestrzenny projektów fotowoltaicznych na mapie Polski</a:t>
            </a:r>
          </a:p>
        </xdr:txBody>
      </xdr:sp>
      <xdr:sp macro="" textlink="">
        <xdr:nvSpPr>
          <xdr:cNvPr id="23" name="Dowolny kształt 22">
            <a:hlinkClick xmlns:r="http://schemas.openxmlformats.org/officeDocument/2006/relationships" r:id="rId7" tooltip=" "/>
          </xdr:cNvPr>
          <xdr:cNvSpPr/>
        </xdr:nvSpPr>
        <xdr:spPr>
          <a:xfrm>
            <a:off x="1952147" y="557906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Mapy</a:t>
            </a:r>
            <a:endParaRPr lang="pl-PL" sz="10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oneCellAnchor>
    <xdr:from>
      <xdr:col>22</xdr:col>
      <xdr:colOff>190500</xdr:colOff>
      <xdr:row>28</xdr:row>
      <xdr:rowOff>85725</xdr:rowOff>
    </xdr:from>
    <xdr:ext cx="1571625" cy="1152525"/>
    <xdr:sp macro="" textlink="">
      <xdr:nvSpPr>
        <xdr:cNvPr id="6" name="pole tekstowe 5"/>
        <xdr:cNvSpPr txBox="1"/>
      </xdr:nvSpPr>
      <xdr:spPr>
        <a:xfrm>
          <a:off x="13601700" y="5743575"/>
          <a:ext cx="1571625" cy="1152525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>
              <a:solidFill>
                <a:schemeClr val="bg1"/>
              </a:solidFill>
              <a:latin typeface="Calibri Light" panose="020F0302020204030204" pitchFamily="34" charset="0"/>
            </a:rPr>
            <a:t>Copyright ©2019 IEO. Wszelkie prawa zastrzeżone. </a:t>
          </a:r>
        </a:p>
      </xdr:txBody>
    </xdr:sp>
    <xdr:clientData/>
  </xdr:oneCellAnchor>
  <xdr:twoCellAnchor editAs="oneCell">
    <xdr:from>
      <xdr:col>21</xdr:col>
      <xdr:colOff>152400</xdr:colOff>
      <xdr:row>1</xdr:row>
      <xdr:rowOff>9525</xdr:rowOff>
    </xdr:from>
    <xdr:to>
      <xdr:col>25</xdr:col>
      <xdr:colOff>291594</xdr:colOff>
      <xdr:row>4</xdr:row>
      <xdr:rowOff>57100</xdr:rowOff>
    </xdr:to>
    <xdr:pic>
      <xdr:nvPicPr>
        <xdr:cNvPr id="10" name="Obraz 9"/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0515600" y="200025"/>
          <a:ext cx="2710944" cy="9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238126</xdr:colOff>
      <xdr:row>22</xdr:row>
      <xdr:rowOff>9525</xdr:rowOff>
    </xdr:from>
    <xdr:to>
      <xdr:col>21</xdr:col>
      <xdr:colOff>485775</xdr:colOff>
      <xdr:row>35</xdr:row>
      <xdr:rowOff>114301</xdr:rowOff>
    </xdr:to>
    <xdr:graphicFrame macro="">
      <xdr:nvGraphicFramePr>
        <xdr:cNvPr id="25" name="Diagram 2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9" r:lo="rId10" r:qs="rId11" r:cs="rId12"/>
        </a:graphicData>
      </a:graphic>
    </xdr:graphicFrame>
    <xdr:clientData/>
  </xdr:twoCellAnchor>
  <xdr:oneCellAnchor>
    <xdr:from>
      <xdr:col>11</xdr:col>
      <xdr:colOff>57151</xdr:colOff>
      <xdr:row>28</xdr:row>
      <xdr:rowOff>133350</xdr:rowOff>
    </xdr:from>
    <xdr:ext cx="809624" cy="275324"/>
    <xdr:sp macro="" textlink="">
      <xdr:nvSpPr>
        <xdr:cNvPr id="26" name="pole tekstowe 25"/>
        <xdr:cNvSpPr txBox="1"/>
      </xdr:nvSpPr>
      <xdr:spPr>
        <a:xfrm>
          <a:off x="6762751" y="5791200"/>
          <a:ext cx="809624" cy="275324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softEdge rad="3175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r>
            <a:rPr lang="pl-PL" sz="1000"/>
            <a:t>PV &lt; 1 MW</a:t>
          </a:r>
        </a:p>
      </xdr:txBody>
    </xdr:sp>
    <xdr:clientData/>
  </xdr:oneCellAnchor>
  <xdr:oneCellAnchor>
    <xdr:from>
      <xdr:col>18</xdr:col>
      <xdr:colOff>533401</xdr:colOff>
      <xdr:row>28</xdr:row>
      <xdr:rowOff>142875</xdr:rowOff>
    </xdr:from>
    <xdr:ext cx="809624" cy="275324"/>
    <xdr:sp macro="" textlink="">
      <xdr:nvSpPr>
        <xdr:cNvPr id="27" name="pole tekstowe 26"/>
        <xdr:cNvSpPr txBox="1"/>
      </xdr:nvSpPr>
      <xdr:spPr>
        <a:xfrm>
          <a:off x="11506201" y="5800725"/>
          <a:ext cx="809624" cy="275324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effectLst>
          <a:softEdge rad="3175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r>
            <a:rPr lang="pl-PL" sz="1000"/>
            <a:t>PV &gt; 1 MW</a:t>
          </a:r>
        </a:p>
      </xdr:txBody>
    </xdr:sp>
    <xdr:clientData/>
  </xdr:oneCellAnchor>
  <xdr:twoCellAnchor>
    <xdr:from>
      <xdr:col>9</xdr:col>
      <xdr:colOff>238127</xdr:colOff>
      <xdr:row>4</xdr:row>
      <xdr:rowOff>9525</xdr:rowOff>
    </xdr:from>
    <xdr:to>
      <xdr:col>21</xdr:col>
      <xdr:colOff>476251</xdr:colOff>
      <xdr:row>19</xdr:row>
      <xdr:rowOff>47624</xdr:rowOff>
    </xdr:to>
    <xdr:graphicFrame macro="">
      <xdr:nvGraphicFramePr>
        <xdr:cNvPr id="28" name="Diagram 27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4" r:lo="rId15" r:qs="rId16" r:cs="rId17"/>
        </a:graphicData>
      </a:graphic>
    </xdr:graphicFrame>
    <xdr:clientData/>
  </xdr:twoCellAnchor>
  <xdr:twoCellAnchor>
    <xdr:from>
      <xdr:col>10</xdr:col>
      <xdr:colOff>238125</xdr:colOff>
      <xdr:row>17</xdr:row>
      <xdr:rowOff>152400</xdr:rowOff>
    </xdr:from>
    <xdr:to>
      <xdr:col>21</xdr:col>
      <xdr:colOff>26182</xdr:colOff>
      <xdr:row>21</xdr:row>
      <xdr:rowOff>9600</xdr:rowOff>
    </xdr:to>
    <xdr:grpSp>
      <xdr:nvGrpSpPr>
        <xdr:cNvPr id="9" name="Grupa 8"/>
        <xdr:cNvGrpSpPr/>
      </xdr:nvGrpSpPr>
      <xdr:grpSpPr>
        <a:xfrm>
          <a:off x="6334125" y="3714750"/>
          <a:ext cx="6493657" cy="619200"/>
          <a:chOff x="6410325" y="3714750"/>
          <a:chExt cx="6493657" cy="619200"/>
        </a:xfrm>
      </xdr:grpSpPr>
      <xdr:pic>
        <xdr:nvPicPr>
          <xdr:cNvPr id="29" name="Obraz 28" descr="C:\Users\dgreda\AppData\Local\Microsoft\Windows\Temporary Internet Files\Content.IE5\CNP10KHT\document-1287618_960_720[1].png"/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20">
                    <a14:imgEffect>
                      <a14:backgroundRemoval t="17917" b="79306" l="26250" r="73472">
                        <a14:foregroundMark x1="55000" y1="43333" x2="55000" y2="43333"/>
                        <a14:foregroundMark x1="56944" y1="48889" x2="56944" y2="48889"/>
                        <a14:foregroundMark x1="60278" y1="55833" x2="60278" y2="55833"/>
                        <a14:foregroundMark x1="59722" y1="60833" x2="59722" y2="60833"/>
                        <a14:foregroundMark x1="60278" y1="67083" x2="60278" y2="67083"/>
                        <a14:backgroundMark x1="14861" y1="19306" x2="14861" y2="19306"/>
                        <a14:backgroundMark x1="16806" y1="17083" x2="16806" y2="1708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5275" t="17583" r="24176" b="14285"/>
          <a:stretch/>
        </xdr:blipFill>
        <xdr:spPr bwMode="auto">
          <a:xfrm>
            <a:off x="10506075" y="3714750"/>
            <a:ext cx="458936" cy="6192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0" name="Obraz 29"/>
          <xdr:cNvPicPr/>
        </xdr:nvPicPr>
        <xdr:blipFill rotWithShape="1">
          <a:blip xmlns:r="http://schemas.openxmlformats.org/officeDocument/2006/relationships" r:embed="rId21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22">
                    <a14:imgEffect>
                      <a14:backgroundRemoval t="5343" b="19278" l="5776" r="19567"/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13" t="5095" r="80213" b="80451"/>
          <a:stretch/>
        </xdr:blipFill>
        <xdr:spPr bwMode="auto">
          <a:xfrm>
            <a:off x="6410325" y="3714750"/>
            <a:ext cx="624840" cy="61912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1" name="Obraz 30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24">
                    <a14:imgEffect>
                      <a14:backgroundRemoval t="10036" b="22691" l="78618" r="876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78401" t="9904" r="11694" b="77333"/>
          <a:stretch/>
        </xdr:blipFill>
        <xdr:spPr bwMode="auto">
          <a:xfrm>
            <a:off x="8548369" y="3714750"/>
            <a:ext cx="479880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2" name="Obraz 31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26">
                    <a14:imgEffect>
                      <a14:backgroundRemoval t="81011" b="94007" l="31986" r="43105">
                        <a14:foregroundMark x1="35451" y1="92274" x2="35451" y2="92274"/>
                        <a14:foregroundMark x1="37329" y1="91264" x2="37329" y2="91264"/>
                        <a14:foregroundMark x1="37256" y1="86931" x2="37256" y2="86931"/>
                        <a14:foregroundMark x1="37256" y1="84549" x2="37256" y2="84549"/>
                        <a14:foregroundMark x1="36173" y1="82744" x2="36173" y2="82744"/>
                      </a14:backgroundRemoval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1822" t="80819" r="56844" b="6016"/>
          <a:stretch/>
        </xdr:blipFill>
        <xdr:spPr bwMode="auto">
          <a:xfrm>
            <a:off x="12370435" y="3714750"/>
            <a:ext cx="533547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19</xdr:col>
      <xdr:colOff>52254</xdr:colOff>
      <xdr:row>25</xdr:row>
      <xdr:rowOff>152401</xdr:rowOff>
    </xdr:from>
    <xdr:to>
      <xdr:col>20</xdr:col>
      <xdr:colOff>214446</xdr:colOff>
      <xdr:row>28</xdr:row>
      <xdr:rowOff>66675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4654" y="5238751"/>
          <a:ext cx="771792" cy="485774"/>
        </a:xfrm>
        <a:prstGeom prst="rect">
          <a:avLst/>
        </a:prstGeom>
      </xdr:spPr>
    </xdr:pic>
    <xdr:clientData/>
  </xdr:twoCellAnchor>
  <xdr:twoCellAnchor editAs="oneCell">
    <xdr:from>
      <xdr:col>10</xdr:col>
      <xdr:colOff>404679</xdr:colOff>
      <xdr:row>25</xdr:row>
      <xdr:rowOff>133351</xdr:rowOff>
    </xdr:from>
    <xdr:to>
      <xdr:col>11</xdr:col>
      <xdr:colOff>566871</xdr:colOff>
      <xdr:row>28</xdr:row>
      <xdr:rowOff>47625</xdr:rowOff>
    </xdr:to>
    <xdr:pic>
      <xdr:nvPicPr>
        <xdr:cNvPr id="33" name="Obraz 32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679" y="5219701"/>
          <a:ext cx="771792" cy="485774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0.86593</cdr:x>
      <cdr:y>0</cdr:y>
    </cdr:from>
    <cdr:to>
      <cdr:x>1</cdr:x>
      <cdr:y>0.12629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786114" y="0"/>
          <a:ext cx="1205486" cy="4667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0.15269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2620" y="0"/>
          <a:ext cx="1205504" cy="51484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588319</xdr:colOff>
      <xdr:row>0</xdr:row>
      <xdr:rowOff>136071</xdr:rowOff>
    </xdr:from>
    <xdr:to>
      <xdr:col>17</xdr:col>
      <xdr:colOff>731762</xdr:colOff>
      <xdr:row>3</xdr:row>
      <xdr:rowOff>42704</xdr:rowOff>
    </xdr:to>
    <xdr:pic>
      <xdr:nvPicPr>
        <xdr:cNvPr id="2" name="Obraz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658986" y="136071"/>
          <a:ext cx="2746943" cy="943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517170</xdr:colOff>
      <xdr:row>20</xdr:row>
      <xdr:rowOff>19114</xdr:rowOff>
    </xdr:from>
    <xdr:to>
      <xdr:col>7</xdr:col>
      <xdr:colOff>867834</xdr:colOff>
      <xdr:row>36</xdr:row>
      <xdr:rowOff>148166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308321</xdr:colOff>
      <xdr:row>19</xdr:row>
      <xdr:rowOff>105833</xdr:rowOff>
    </xdr:from>
    <xdr:to>
      <xdr:col>16</xdr:col>
      <xdr:colOff>867833</xdr:colOff>
      <xdr:row>36</xdr:row>
      <xdr:rowOff>148165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520084</xdr:colOff>
      <xdr:row>37</xdr:row>
      <xdr:rowOff>52290</xdr:rowOff>
    </xdr:from>
    <xdr:to>
      <xdr:col>17</xdr:col>
      <xdr:colOff>381000</xdr:colOff>
      <xdr:row>55</xdr:row>
      <xdr:rowOff>158749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281141</xdr:colOff>
      <xdr:row>37</xdr:row>
      <xdr:rowOff>109035</xdr:rowOff>
    </xdr:from>
    <xdr:to>
      <xdr:col>7</xdr:col>
      <xdr:colOff>984251</xdr:colOff>
      <xdr:row>55</xdr:row>
      <xdr:rowOff>148167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306914</xdr:colOff>
      <xdr:row>58</xdr:row>
      <xdr:rowOff>19563</xdr:rowOff>
    </xdr:from>
    <xdr:to>
      <xdr:col>17</xdr:col>
      <xdr:colOff>571500</xdr:colOff>
      <xdr:row>77</xdr:row>
      <xdr:rowOff>169333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3</xdr:col>
      <xdr:colOff>529167</xdr:colOff>
      <xdr:row>5</xdr:row>
      <xdr:rowOff>95249</xdr:rowOff>
    </xdr:from>
    <xdr:ext cx="13504333" cy="1164167"/>
    <xdr:sp macro="" textlink="">
      <xdr:nvSpPr>
        <xdr:cNvPr id="10" name="pole tekstowe 9"/>
        <xdr:cNvSpPr txBox="1"/>
      </xdr:nvSpPr>
      <xdr:spPr>
        <a:xfrm>
          <a:off x="3048000" y="1375832"/>
          <a:ext cx="13504333" cy="1164167"/>
        </a:xfrm>
        <a:prstGeom prst="rect">
          <a:avLst/>
        </a:prstGeom>
        <a:solidFill>
          <a:schemeClr val="accent6"/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600" b="1">
              <a:solidFill>
                <a:schemeClr val="bg1"/>
              </a:solidFill>
            </a:rPr>
            <a:t>Proszę w pomarańczowe</a:t>
          </a:r>
          <a:r>
            <a:rPr lang="pl-PL" sz="1600" b="1" baseline="0">
              <a:solidFill>
                <a:schemeClr val="bg1"/>
              </a:solidFill>
            </a:rPr>
            <a:t> pola wpisać zakres mocy projektów, dla którego mają wyświetlić się wszystkie  poniższe statystyki. Wartości proszę podać w kW.</a:t>
          </a:r>
        </a:p>
        <a:p>
          <a:r>
            <a:rPr lang="pl-PL" sz="1600" b="1" i="1" baseline="0">
              <a:solidFill>
                <a:schemeClr val="bg1"/>
              </a:solidFill>
            </a:rPr>
            <a:t>Przykład:</a:t>
          </a:r>
        </a:p>
        <a:p>
          <a:r>
            <a:rPr lang="pl-PL" sz="1600" b="1" i="1" baseline="0">
              <a:solidFill>
                <a:schemeClr val="bg1"/>
              </a:solidFill>
            </a:rPr>
            <a:t>wpisanie w lewe pomarańczowe pole wartości 1000 a w prawe 2000 spowoduje wyświetlenie się statystyk dla projektów o mocy równej i większej niż 1000 ale mniejszej bądź równej niż 2000 kW.</a:t>
          </a:r>
          <a:endParaRPr lang="pl-PL" sz="1200" i="1">
            <a:solidFill>
              <a:schemeClr val="bg1"/>
            </a:solidFill>
          </a:endParaRPr>
        </a:p>
      </xdr:txBody>
    </xdr:sp>
    <xdr:clientData/>
  </xdr:oneCellAnchor>
  <xdr:oneCellAnchor>
    <xdr:from>
      <xdr:col>1</xdr:col>
      <xdr:colOff>423334</xdr:colOff>
      <xdr:row>4</xdr:row>
      <xdr:rowOff>254000</xdr:rowOff>
    </xdr:from>
    <xdr:ext cx="16783050" cy="530658"/>
    <xdr:sp macro="" textlink="">
      <xdr:nvSpPr>
        <xdr:cNvPr id="11" name="pole tekstowe 10"/>
        <xdr:cNvSpPr txBox="1"/>
      </xdr:nvSpPr>
      <xdr:spPr>
        <a:xfrm>
          <a:off x="1037167" y="1534583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7162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0.86569</cdr:x>
      <cdr:y>0</cdr:y>
    </cdr:from>
    <cdr:to>
      <cdr:x>1</cdr:x>
      <cdr:y>0.11206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51107" y="0"/>
          <a:ext cx="1047405" cy="4056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0.86931</cdr:x>
      <cdr:y>0</cdr:y>
    </cdr:from>
    <cdr:to>
      <cdr:x>1</cdr:x>
      <cdr:y>0.11304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58665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0.86504</cdr:x>
      <cdr:y>0</cdr:y>
    </cdr:from>
    <cdr:to>
      <cdr:x>1</cdr:x>
      <cdr:y>0.1152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05484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0.8733</cdr:x>
      <cdr:y>0</cdr:y>
    </cdr:from>
    <cdr:to>
      <cdr:x>1</cdr:x>
      <cdr:y>0.1139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299672" y="0"/>
          <a:ext cx="1204164" cy="46621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178594</xdr:colOff>
      <xdr:row>41</xdr:row>
      <xdr:rowOff>148167</xdr:rowOff>
    </xdr:from>
    <xdr:to>
      <xdr:col>20</xdr:col>
      <xdr:colOff>507999</xdr:colOff>
      <xdr:row>71</xdr:row>
      <xdr:rowOff>60854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583597</xdr:colOff>
      <xdr:row>0</xdr:row>
      <xdr:rowOff>1032633</xdr:rowOff>
    </xdr:from>
    <xdr:ext cx="2265589" cy="823232"/>
    <xdr:pic>
      <xdr:nvPicPr>
        <xdr:cNvPr id="3" name="Obraz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157097" y="1032633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4</xdr:col>
      <xdr:colOff>155539</xdr:colOff>
      <xdr:row>4</xdr:row>
      <xdr:rowOff>163246</xdr:rowOff>
    </xdr:from>
    <xdr:to>
      <xdr:col>20</xdr:col>
      <xdr:colOff>476250</xdr:colOff>
      <xdr:row>34</xdr:row>
      <xdr:rowOff>4233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/>
        <xdr:cNvSpPr txBox="1"/>
      </xdr:nvSpPr>
      <xdr:spPr>
        <a:xfrm>
          <a:off x="2222500" y="381000"/>
          <a:ext cx="1947333" cy="1121834"/>
        </a:xfrm>
        <a:prstGeom prst="wedgeEllipseCallou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0</xdr:colOff>
      <xdr:row>27</xdr:row>
      <xdr:rowOff>184136</xdr:rowOff>
    </xdr:from>
    <xdr:ext cx="1525285" cy="1191698"/>
    <xdr:sp macro="" textlink="">
      <xdr:nvSpPr>
        <xdr:cNvPr id="7" name="pole tekstowe 6"/>
        <xdr:cNvSpPr txBox="1"/>
      </xdr:nvSpPr>
      <xdr:spPr>
        <a:xfrm>
          <a:off x="0" y="5867386"/>
          <a:ext cx="1525285" cy="1191698"/>
        </a:xfrm>
        <a:prstGeom prst="wedgeEllipseCallout">
          <a:avLst>
            <a:gd name="adj1" fmla="val 59364"/>
            <a:gd name="adj2" fmla="val -21624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10 projektów</a:t>
          </a:r>
        </a:p>
      </xdr:txBody>
    </xdr:sp>
    <xdr:clientData/>
  </xdr:oneCellAnchor>
  <xdr:oneCellAnchor>
    <xdr:from>
      <xdr:col>17</xdr:col>
      <xdr:colOff>99487</xdr:colOff>
      <xdr:row>9</xdr:row>
      <xdr:rowOff>59738</xdr:rowOff>
    </xdr:from>
    <xdr:ext cx="696281" cy="264560"/>
    <xdr:sp macro="" textlink="">
      <xdr:nvSpPr>
        <xdr:cNvPr id="9" name="pole tekstowe 8"/>
        <xdr:cNvSpPr txBox="1"/>
      </xdr:nvSpPr>
      <xdr:spPr>
        <a:xfrm>
          <a:off x="15445320" y="2313988"/>
          <a:ext cx="6962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l-P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R.Power </a:t>
          </a:r>
          <a:endParaRPr lang="pl-PL" sz="11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16</xdr:col>
      <xdr:colOff>95250</xdr:colOff>
      <xdr:row>6</xdr:row>
      <xdr:rowOff>148166</xdr:rowOff>
    </xdr:from>
    <xdr:to>
      <xdr:col>17</xdr:col>
      <xdr:colOff>95251</xdr:colOff>
      <xdr:row>7</xdr:row>
      <xdr:rowOff>137583</xdr:rowOff>
    </xdr:to>
    <xdr:sp macro="" textlink="">
      <xdr:nvSpPr>
        <xdr:cNvPr id="29" name="Prostokąt zaokrąglony 28"/>
        <xdr:cNvSpPr/>
      </xdr:nvSpPr>
      <xdr:spPr>
        <a:xfrm>
          <a:off x="14827250" y="1735666"/>
          <a:ext cx="613834" cy="26458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5 %</a:t>
          </a:r>
        </a:p>
      </xdr:txBody>
    </xdr:sp>
    <xdr:clientData/>
  </xdr:twoCellAnchor>
  <xdr:twoCellAnchor>
    <xdr:from>
      <xdr:col>16</xdr:col>
      <xdr:colOff>95250</xdr:colOff>
      <xdr:row>9</xdr:row>
      <xdr:rowOff>100193</xdr:rowOff>
    </xdr:from>
    <xdr:to>
      <xdr:col>17</xdr:col>
      <xdr:colOff>95251</xdr:colOff>
      <xdr:row>10</xdr:row>
      <xdr:rowOff>174277</xdr:rowOff>
    </xdr:to>
    <xdr:sp macro="" textlink="">
      <xdr:nvSpPr>
        <xdr:cNvPr id="30" name="Prostokąt zaokrąglony 29"/>
        <xdr:cNvSpPr/>
      </xdr:nvSpPr>
      <xdr:spPr>
        <a:xfrm>
          <a:off x="14827250" y="2354443"/>
          <a:ext cx="613834" cy="264584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4 %</a:t>
          </a:r>
        </a:p>
      </xdr:txBody>
    </xdr:sp>
    <xdr:clientData/>
  </xdr:twoCellAnchor>
  <xdr:twoCellAnchor>
    <xdr:from>
      <xdr:col>16</xdr:col>
      <xdr:colOff>95250</xdr:colOff>
      <xdr:row>12</xdr:row>
      <xdr:rowOff>78324</xdr:rowOff>
    </xdr:from>
    <xdr:to>
      <xdr:col>17</xdr:col>
      <xdr:colOff>95251</xdr:colOff>
      <xdr:row>13</xdr:row>
      <xdr:rowOff>152408</xdr:rowOff>
    </xdr:to>
    <xdr:sp macro="" textlink="">
      <xdr:nvSpPr>
        <xdr:cNvPr id="31" name="Prostokąt zaokrąglony 30"/>
        <xdr:cNvSpPr/>
      </xdr:nvSpPr>
      <xdr:spPr>
        <a:xfrm>
          <a:off x="14827250" y="2904074"/>
          <a:ext cx="613834" cy="264584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3 %</a:t>
          </a:r>
        </a:p>
      </xdr:txBody>
    </xdr:sp>
    <xdr:clientData/>
  </xdr:twoCellAnchor>
  <xdr:twoCellAnchor>
    <xdr:from>
      <xdr:col>16</xdr:col>
      <xdr:colOff>95250</xdr:colOff>
      <xdr:row>16</xdr:row>
      <xdr:rowOff>139710</xdr:rowOff>
    </xdr:from>
    <xdr:to>
      <xdr:col>17</xdr:col>
      <xdr:colOff>95251</xdr:colOff>
      <xdr:row>18</xdr:row>
      <xdr:rowOff>23294</xdr:rowOff>
    </xdr:to>
    <xdr:sp macro="" textlink="">
      <xdr:nvSpPr>
        <xdr:cNvPr id="32" name="Prostokąt zaokrąglony 31"/>
        <xdr:cNvSpPr/>
      </xdr:nvSpPr>
      <xdr:spPr>
        <a:xfrm>
          <a:off x="14827250" y="3727460"/>
          <a:ext cx="613834" cy="264584"/>
        </a:xfrm>
        <a:prstGeom prst="round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2 %</a:t>
          </a:r>
        </a:p>
      </xdr:txBody>
    </xdr:sp>
    <xdr:clientData/>
  </xdr:twoCellAnchor>
  <xdr:twoCellAnchor>
    <xdr:from>
      <xdr:col>16</xdr:col>
      <xdr:colOff>95250</xdr:colOff>
      <xdr:row>25</xdr:row>
      <xdr:rowOff>63514</xdr:rowOff>
    </xdr:from>
    <xdr:to>
      <xdr:col>17</xdr:col>
      <xdr:colOff>95251</xdr:colOff>
      <xdr:row>26</xdr:row>
      <xdr:rowOff>137598</xdr:rowOff>
    </xdr:to>
    <xdr:sp macro="" textlink="">
      <xdr:nvSpPr>
        <xdr:cNvPr id="33" name="Prostokąt zaokrąglony 32"/>
        <xdr:cNvSpPr/>
      </xdr:nvSpPr>
      <xdr:spPr>
        <a:xfrm>
          <a:off x="14827250" y="5365764"/>
          <a:ext cx="613834" cy="26458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1 %</a:t>
          </a:r>
        </a:p>
      </xdr:txBody>
    </xdr:sp>
    <xdr:clientData/>
  </xdr:twoCellAnchor>
  <xdr:oneCellAnchor>
    <xdr:from>
      <xdr:col>20</xdr:col>
      <xdr:colOff>190501</xdr:colOff>
      <xdr:row>13</xdr:row>
      <xdr:rowOff>169332</xdr:rowOff>
    </xdr:from>
    <xdr:ext cx="1545166" cy="1905001"/>
    <xdr:sp macro="" textlink="">
      <xdr:nvSpPr>
        <xdr:cNvPr id="34" name="pole tekstowe 33"/>
        <xdr:cNvSpPr txBox="1"/>
      </xdr:nvSpPr>
      <xdr:spPr>
        <a:xfrm>
          <a:off x="17377834" y="3185582"/>
          <a:ext cx="1545166" cy="190500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Inwestorzy</a:t>
          </a:r>
          <a:r>
            <a:rPr lang="pl-PL" sz="1050" baseline="0"/>
            <a:t> posiadający taki sam procentowy udział projektów PV na rynku polskim zostali zaznaczeni tym samym kolorem.</a:t>
          </a:r>
          <a:endParaRPr lang="pl-PL" sz="1050"/>
        </a:p>
      </xdr:txBody>
    </xdr:sp>
    <xdr:clientData/>
  </xdr:oneCellAnchor>
  <xdr:oneCellAnchor>
    <xdr:from>
      <xdr:col>1</xdr:col>
      <xdr:colOff>603250</xdr:colOff>
      <xdr:row>0</xdr:row>
      <xdr:rowOff>381000</xdr:rowOff>
    </xdr:from>
    <xdr:ext cx="16783050" cy="530658"/>
    <xdr:sp macro="" textlink="">
      <xdr:nvSpPr>
        <xdr:cNvPr id="19" name="pole tekstowe 18"/>
        <xdr:cNvSpPr txBox="1"/>
      </xdr:nvSpPr>
      <xdr:spPr>
        <a:xfrm>
          <a:off x="941917" y="381000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0.90816</cdr:x>
      <cdr:y>0.00142</cdr:y>
    </cdr:from>
    <cdr:to>
      <cdr:x>1</cdr:x>
      <cdr:y>0.09579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4379748" y="8467"/>
          <a:ext cx="1454240" cy="56303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235742</xdr:colOff>
      <xdr:row>2</xdr:row>
      <xdr:rowOff>0</xdr:rowOff>
    </xdr:to>
    <xdr:pic>
      <xdr:nvPicPr>
        <xdr:cNvPr id="3" name="Obraz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0" y="0"/>
          <a:ext cx="2929956" cy="10613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0</xdr:colOff>
      <xdr:row>13</xdr:row>
      <xdr:rowOff>0</xdr:rowOff>
    </xdr:from>
    <xdr:ext cx="16488834" cy="3098028"/>
    <xdr:sp macro="" textlink="">
      <xdr:nvSpPr>
        <xdr:cNvPr id="5" name="pole tekstowe 4"/>
        <xdr:cNvSpPr txBox="1"/>
      </xdr:nvSpPr>
      <xdr:spPr>
        <a:xfrm>
          <a:off x="734786" y="6585857"/>
          <a:ext cx="16488834" cy="3098028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4800">
              <a:solidFill>
                <a:srgbClr val="FF0000"/>
              </a:solidFill>
            </a:rPr>
            <a:t>Każda</a:t>
          </a:r>
          <a:r>
            <a:rPr lang="pl-PL" sz="4800" baseline="0">
              <a:solidFill>
                <a:srgbClr val="FF0000"/>
              </a:solidFill>
            </a:rPr>
            <a:t> kolejna zakładka pobiera dane z tej listy projektów. Na liście znajduje się tylko kilka przykładowych pozycji (pełna wersja bazy zawiera 2400 projektów PV) w celu pokazania struktury właściwej bazy i jej zawartości.</a:t>
          </a:r>
          <a:endParaRPr lang="pl-PL" sz="4800">
            <a:solidFill>
              <a:srgbClr val="FF0000"/>
            </a:solidFill>
          </a:endParaRPr>
        </a:p>
      </xdr:txBody>
    </xdr:sp>
    <xdr:clientData/>
  </xdr:one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0.04538</cdr:x>
      <cdr:y>0.82775</cdr:y>
    </cdr:from>
    <cdr:to>
      <cdr:x>0.09739</cdr:x>
      <cdr:y>0.87189</cdr:y>
    </cdr:to>
    <cdr:sp macro="" textlink="">
      <cdr:nvSpPr>
        <cdr:cNvPr id="4" name="Prostokąt zaokrąglony 3"/>
        <cdr:cNvSpPr/>
      </cdr:nvSpPr>
      <cdr:spPr>
        <a:xfrm xmlns:a="http://schemas.openxmlformats.org/drawingml/2006/main">
          <a:off x="484717" y="4718087"/>
          <a:ext cx="555632" cy="25159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accent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l-PL" sz="1200">
              <a:solidFill>
                <a:schemeClr val="bg1"/>
              </a:solidFill>
            </a:rPr>
            <a:t>53 %</a:t>
          </a:r>
        </a:p>
      </cdr:txBody>
    </cdr:sp>
  </cdr:relSizeAnchor>
  <cdr:relSizeAnchor xmlns:cdr="http://schemas.openxmlformats.org/drawingml/2006/chartDrawing">
    <cdr:from>
      <cdr:x>0.10086</cdr:x>
      <cdr:y>0.82403</cdr:y>
    </cdr:from>
    <cdr:to>
      <cdr:x>0.2341</cdr:x>
      <cdr:y>0.87045</cdr:y>
    </cdr:to>
    <cdr:sp macro="" textlink="">
      <cdr:nvSpPr>
        <cdr:cNvPr id="5" name="pole tekstowe 7"/>
        <cdr:cNvSpPr txBox="1"/>
      </cdr:nvSpPr>
      <cdr:spPr>
        <a:xfrm xmlns:a="http://schemas.openxmlformats.org/drawingml/2006/main">
          <a:off x="1077399" y="4696883"/>
          <a:ext cx="1423249" cy="26459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l-P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pozostali inwestorzy*</a:t>
          </a:r>
          <a:endParaRPr lang="pl-PL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0.27758</cdr:x>
      <cdr:y>0.25974</cdr:y>
    </cdr:from>
    <cdr:to>
      <cdr:x>0.4194</cdr:x>
      <cdr:y>0.34785</cdr:y>
    </cdr:to>
    <cdr:pic>
      <cdr:nvPicPr>
        <cdr:cNvPr id="6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2965021" y="1484366"/>
          <a:ext cx="1514892" cy="5035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0.04538</cdr:x>
      <cdr:y>0.82775</cdr:y>
    </cdr:from>
    <cdr:to>
      <cdr:x>0.09739</cdr:x>
      <cdr:y>0.87189</cdr:y>
    </cdr:to>
    <cdr:sp macro="" textlink="">
      <cdr:nvSpPr>
        <cdr:cNvPr id="8" name="Prostokąt zaokrąglony 3"/>
        <cdr:cNvSpPr/>
      </cdr:nvSpPr>
      <cdr:spPr>
        <a:xfrm xmlns:a="http://schemas.openxmlformats.org/drawingml/2006/main">
          <a:off x="484717" y="4718087"/>
          <a:ext cx="555632" cy="25159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accent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l-PL" sz="1200">
              <a:solidFill>
                <a:schemeClr val="bg1"/>
              </a:solidFill>
            </a:rPr>
            <a:t>53 %</a:t>
          </a:r>
        </a:p>
      </cdr:txBody>
    </cdr:sp>
  </cdr:relSizeAnchor>
  <cdr:relSizeAnchor xmlns:cdr="http://schemas.openxmlformats.org/drawingml/2006/chartDrawing">
    <cdr:from>
      <cdr:x>0.10086</cdr:x>
      <cdr:y>0.82403</cdr:y>
    </cdr:from>
    <cdr:to>
      <cdr:x>0.2341</cdr:x>
      <cdr:y>0.87045</cdr:y>
    </cdr:to>
    <cdr:sp macro="" textlink="">
      <cdr:nvSpPr>
        <cdr:cNvPr id="9" name="pole tekstowe 7"/>
        <cdr:cNvSpPr txBox="1"/>
      </cdr:nvSpPr>
      <cdr:spPr>
        <a:xfrm xmlns:a="http://schemas.openxmlformats.org/drawingml/2006/main">
          <a:off x="1077399" y="4696883"/>
          <a:ext cx="1423249" cy="26459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l-P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pozostali inwestorzy*</a:t>
          </a:r>
          <a:endParaRPr lang="pl-PL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284804</xdr:colOff>
      <xdr:row>0</xdr:row>
      <xdr:rowOff>214498</xdr:rowOff>
    </xdr:from>
    <xdr:to>
      <xdr:col>34</xdr:col>
      <xdr:colOff>404549</xdr:colOff>
      <xdr:row>2</xdr:row>
      <xdr:rowOff>237259</xdr:rowOff>
    </xdr:to>
    <xdr:pic>
      <xdr:nvPicPr>
        <xdr:cNvPr id="5" name="Obraz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858554" y="214498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20</xdr:col>
      <xdr:colOff>54554</xdr:colOff>
      <xdr:row>56</xdr:row>
      <xdr:rowOff>46310</xdr:rowOff>
    </xdr:from>
    <xdr:to>
      <xdr:col>32</xdr:col>
      <xdr:colOff>473731</xdr:colOff>
      <xdr:row>96</xdr:row>
      <xdr:rowOff>99111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8898" y="11095310"/>
          <a:ext cx="7705802" cy="7672801"/>
        </a:xfrm>
        <a:prstGeom prst="rect">
          <a:avLst/>
        </a:prstGeom>
      </xdr:spPr>
    </xdr:pic>
    <xdr:clientData/>
  </xdr:twoCellAnchor>
  <xdr:twoCellAnchor editAs="oneCell">
    <xdr:from>
      <xdr:col>19</xdr:col>
      <xdr:colOff>499994</xdr:colOff>
      <xdr:row>7</xdr:row>
      <xdr:rowOff>179152</xdr:rowOff>
    </xdr:from>
    <xdr:to>
      <xdr:col>32</xdr:col>
      <xdr:colOff>603845</xdr:colOff>
      <xdr:row>48</xdr:row>
      <xdr:rowOff>84979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119" y="1893652"/>
          <a:ext cx="7997695" cy="7716327"/>
        </a:xfrm>
        <a:prstGeom prst="rect">
          <a:avLst/>
        </a:prstGeom>
      </xdr:spPr>
    </xdr:pic>
    <xdr:clientData/>
  </xdr:twoCellAnchor>
  <xdr:oneCellAnchor>
    <xdr:from>
      <xdr:col>2</xdr:col>
      <xdr:colOff>13916</xdr:colOff>
      <xdr:row>5</xdr:row>
      <xdr:rowOff>150309</xdr:rowOff>
    </xdr:from>
    <xdr:ext cx="8664417" cy="342786"/>
    <xdr:sp macro="" textlink="">
      <xdr:nvSpPr>
        <xdr:cNvPr id="2" name="Prostokąt 1"/>
        <xdr:cNvSpPr/>
      </xdr:nvSpPr>
      <xdr:spPr>
        <a:xfrm>
          <a:off x="987583" y="1483809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województwa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19</xdr:col>
      <xdr:colOff>183250</xdr:colOff>
      <xdr:row>5</xdr:row>
      <xdr:rowOff>139726</xdr:rowOff>
    </xdr:from>
    <xdr:ext cx="8664417" cy="342786"/>
    <xdr:sp macro="" textlink="">
      <xdr:nvSpPr>
        <xdr:cNvPr id="15" name="Prostokąt 14"/>
        <xdr:cNvSpPr/>
      </xdr:nvSpPr>
      <xdr:spPr>
        <a:xfrm>
          <a:off x="10364417" y="1473226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nowe i aktualne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19</xdr:col>
      <xdr:colOff>261567</xdr:colOff>
      <xdr:row>53</xdr:row>
      <xdr:rowOff>5053</xdr:rowOff>
    </xdr:from>
    <xdr:ext cx="8664417" cy="342786"/>
    <xdr:sp macro="" textlink="">
      <xdr:nvSpPr>
        <xdr:cNvPr id="16" name="Prostokąt 15"/>
        <xdr:cNvSpPr/>
      </xdr:nvSpPr>
      <xdr:spPr>
        <a:xfrm>
          <a:off x="11548692" y="10482553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projekty większe niż 1MW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2</xdr:col>
      <xdr:colOff>374278</xdr:colOff>
      <xdr:row>53</xdr:row>
      <xdr:rowOff>5318</xdr:rowOff>
    </xdr:from>
    <xdr:ext cx="8664417" cy="342786"/>
    <xdr:sp macro="" textlink="">
      <xdr:nvSpPr>
        <xdr:cNvPr id="17" name="Prostokąt 16"/>
        <xdr:cNvSpPr/>
      </xdr:nvSpPr>
      <xdr:spPr>
        <a:xfrm>
          <a:off x="1338684" y="10482818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Najwięksi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operatorzy systemów dystrybucyjnych w Polsce i obszary na jakich działają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2</xdr:col>
      <xdr:colOff>247392</xdr:colOff>
      <xdr:row>8</xdr:row>
      <xdr:rowOff>3541</xdr:rowOff>
    </xdr:from>
    <xdr:to>
      <xdr:col>15</xdr:col>
      <xdr:colOff>482856</xdr:colOff>
      <xdr:row>48</xdr:row>
      <xdr:rowOff>2677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798" y="1908541"/>
          <a:ext cx="8129308" cy="7619136"/>
        </a:xfrm>
        <a:prstGeom prst="rect">
          <a:avLst/>
        </a:prstGeom>
      </xdr:spPr>
    </xdr:pic>
    <xdr:clientData/>
  </xdr:twoCellAnchor>
  <xdr:twoCellAnchor editAs="oneCell">
    <xdr:from>
      <xdr:col>16</xdr:col>
      <xdr:colOff>275167</xdr:colOff>
      <xdr:row>7</xdr:row>
      <xdr:rowOff>169334</xdr:rowOff>
    </xdr:from>
    <xdr:to>
      <xdr:col>19</xdr:col>
      <xdr:colOff>167459</xdr:colOff>
      <xdr:row>33</xdr:row>
      <xdr:rowOff>93815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0" y="1883834"/>
          <a:ext cx="1733792" cy="4877481"/>
        </a:xfrm>
        <a:prstGeom prst="rect">
          <a:avLst/>
        </a:prstGeom>
      </xdr:spPr>
    </xdr:pic>
    <xdr:clientData/>
  </xdr:twoCellAnchor>
  <xdr:twoCellAnchor>
    <xdr:from>
      <xdr:col>19</xdr:col>
      <xdr:colOff>592673</xdr:colOff>
      <xdr:row>97</xdr:row>
      <xdr:rowOff>186530</xdr:rowOff>
    </xdr:from>
    <xdr:to>
      <xdr:col>25</xdr:col>
      <xdr:colOff>104783</xdr:colOff>
      <xdr:row>101</xdr:row>
      <xdr:rowOff>83345</xdr:rowOff>
    </xdr:to>
    <xdr:grpSp>
      <xdr:nvGrpSpPr>
        <xdr:cNvPr id="23" name="Grupa 22"/>
        <xdr:cNvGrpSpPr/>
      </xdr:nvGrpSpPr>
      <xdr:grpSpPr>
        <a:xfrm>
          <a:off x="11879798" y="19665155"/>
          <a:ext cx="3155423" cy="658815"/>
          <a:chOff x="12269028" y="18736468"/>
          <a:chExt cx="3194812" cy="658815"/>
        </a:xfrm>
      </xdr:grpSpPr>
      <xdr:pic>
        <xdr:nvPicPr>
          <xdr:cNvPr id="19" name="Obraz 18"/>
          <xdr:cNvPicPr>
            <a:picLocks noChangeAspect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6434" b="54808"/>
          <a:stretch/>
        </xdr:blipFill>
        <xdr:spPr>
          <a:xfrm>
            <a:off x="12269028" y="19141283"/>
            <a:ext cx="222250" cy="254000"/>
          </a:xfrm>
          <a:prstGeom prst="rect">
            <a:avLst/>
          </a:prstGeom>
        </xdr:spPr>
      </xdr:pic>
      <xdr:pic>
        <xdr:nvPicPr>
          <xdr:cNvPr id="20" name="Obraz 19"/>
          <xdr:cNvPicPr>
            <a:picLocks noChangeAspect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841" r="76434"/>
          <a:stretch/>
        </xdr:blipFill>
        <xdr:spPr>
          <a:xfrm>
            <a:off x="12278139" y="18736468"/>
            <a:ext cx="222250" cy="276303"/>
          </a:xfrm>
          <a:prstGeom prst="rect">
            <a:avLst/>
          </a:prstGeom>
        </xdr:spPr>
      </xdr:pic>
      <xdr:sp macro="" textlink="">
        <xdr:nvSpPr>
          <xdr:cNvPr id="21" name="Prostokąt 20"/>
          <xdr:cNvSpPr/>
        </xdr:nvSpPr>
        <xdr:spPr>
          <a:xfrm>
            <a:off x="12457925" y="18755810"/>
            <a:ext cx="2643159" cy="28020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pl-PL" sz="1200" b="0" cap="none" spc="0">
                <a:ln w="12700">
                  <a:noFill/>
                  <a:prstDash val="solid"/>
                </a:ln>
                <a:solidFill>
                  <a:sysClr val="windowText" lastClr="000000"/>
                </a:solidFill>
                <a:effectLst/>
              </a:rPr>
              <a:t>Projekt posiada</a:t>
            </a:r>
            <a:r>
              <a:rPr lang="pl-PL" sz="1200" b="0" cap="none" spc="0" baseline="0">
                <a:ln w="12700">
                  <a:noFill/>
                  <a:prstDash val="solid"/>
                </a:ln>
                <a:solidFill>
                  <a:sysClr val="windowText" lastClr="000000"/>
                </a:solidFill>
                <a:effectLst/>
              </a:rPr>
              <a:t> pozwolenie budowlane</a:t>
            </a:r>
            <a:endParaRPr lang="pl-PL" sz="1200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  <xdr:sp macro="" textlink="">
        <xdr:nvSpPr>
          <xdr:cNvPr id="22" name="Prostokąt 21"/>
          <xdr:cNvSpPr/>
        </xdr:nvSpPr>
        <xdr:spPr>
          <a:xfrm>
            <a:off x="12442307" y="19114585"/>
            <a:ext cx="3021533" cy="28020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pl-PL" sz="1200" b="0" cap="none" spc="0">
                <a:ln w="12700">
                  <a:noFill/>
                  <a:prstDash val="solid"/>
                </a:ln>
                <a:solidFill>
                  <a:sysClr val="windowText" lastClr="000000"/>
                </a:solidFill>
                <a:effectLst/>
              </a:rPr>
              <a:t>Projekt nie posiada</a:t>
            </a:r>
            <a:r>
              <a:rPr lang="pl-PL" sz="1200" b="0" cap="none" spc="0" baseline="0">
                <a:ln w="12700">
                  <a:noFill/>
                  <a:prstDash val="solid"/>
                </a:ln>
                <a:solidFill>
                  <a:sysClr val="windowText" lastClr="000000"/>
                </a:solidFill>
                <a:effectLst/>
              </a:rPr>
              <a:t> pozwolenia budowlanego</a:t>
            </a:r>
            <a:endParaRPr lang="pl-PL" sz="1200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 editAs="oneCell">
    <xdr:from>
      <xdr:col>3</xdr:col>
      <xdr:colOff>31751</xdr:colOff>
      <xdr:row>55</xdr:row>
      <xdr:rowOff>160833</xdr:rowOff>
    </xdr:from>
    <xdr:to>
      <xdr:col>16</xdr:col>
      <xdr:colOff>577464</xdr:colOff>
      <xdr:row>96</xdr:row>
      <xdr:rowOff>44487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376" y="11019333"/>
          <a:ext cx="8439557" cy="7694154"/>
        </a:xfrm>
        <a:prstGeom prst="rect">
          <a:avLst/>
        </a:prstGeom>
      </xdr:spPr>
    </xdr:pic>
    <xdr:clientData/>
  </xdr:twoCellAnchor>
  <xdr:twoCellAnchor editAs="oneCell">
    <xdr:from>
      <xdr:col>1</xdr:col>
      <xdr:colOff>68110</xdr:colOff>
      <xdr:row>7</xdr:row>
      <xdr:rowOff>116867</xdr:rowOff>
    </xdr:from>
    <xdr:to>
      <xdr:col>4</xdr:col>
      <xdr:colOff>437886</xdr:colOff>
      <xdr:row>11</xdr:row>
      <xdr:rowOff>68191</xdr:rowOff>
    </xdr:to>
    <xdr:pic>
      <xdr:nvPicPr>
        <xdr:cNvPr id="25" name="Obraz 2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675329" y="1831367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6198</xdr:colOff>
      <xdr:row>7</xdr:row>
      <xdr:rowOff>114486</xdr:rowOff>
    </xdr:from>
    <xdr:to>
      <xdr:col>22</xdr:col>
      <xdr:colOff>125943</xdr:colOff>
      <xdr:row>11</xdr:row>
      <xdr:rowOff>65810</xdr:rowOff>
    </xdr:to>
    <xdr:pic>
      <xdr:nvPicPr>
        <xdr:cNvPr id="26" name="Obraz 2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293323" y="1828986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31751</xdr:colOff>
      <xdr:row>55</xdr:row>
      <xdr:rowOff>121710</xdr:rowOff>
    </xdr:from>
    <xdr:to>
      <xdr:col>6</xdr:col>
      <xdr:colOff>151496</xdr:colOff>
      <xdr:row>59</xdr:row>
      <xdr:rowOff>73034</xdr:rowOff>
    </xdr:to>
    <xdr:pic>
      <xdr:nvPicPr>
        <xdr:cNvPr id="27" name="Obraz 2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03376" y="10980210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309562</xdr:colOff>
      <xdr:row>56</xdr:row>
      <xdr:rowOff>0</xdr:rowOff>
    </xdr:from>
    <xdr:to>
      <xdr:col>22</xdr:col>
      <xdr:colOff>429307</xdr:colOff>
      <xdr:row>59</xdr:row>
      <xdr:rowOff>141824</xdr:rowOff>
    </xdr:to>
    <xdr:pic>
      <xdr:nvPicPr>
        <xdr:cNvPr id="28" name="Obraz 2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96687" y="11049000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369094</xdr:colOff>
      <xdr:row>45</xdr:row>
      <xdr:rowOff>95250</xdr:rowOff>
    </xdr:from>
    <xdr:to>
      <xdr:col>19</xdr:col>
      <xdr:colOff>433388</xdr:colOff>
      <xdr:row>49</xdr:row>
      <xdr:rowOff>61913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4563" y="9048750"/>
          <a:ext cx="1885950" cy="728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214313</xdr:colOff>
      <xdr:row>4</xdr:row>
      <xdr:rowOff>178594</xdr:rowOff>
    </xdr:from>
    <xdr:ext cx="16783050" cy="530658"/>
    <xdr:sp macro="" textlink="">
      <xdr:nvSpPr>
        <xdr:cNvPr id="29" name="pole tekstowe 28"/>
        <xdr:cNvSpPr txBox="1"/>
      </xdr:nvSpPr>
      <xdr:spPr>
        <a:xfrm>
          <a:off x="1785938" y="1321594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241806</xdr:colOff>
      <xdr:row>0</xdr:row>
      <xdr:rowOff>133368</xdr:rowOff>
    </xdr:from>
    <xdr:to>
      <xdr:col>17</xdr:col>
      <xdr:colOff>76200</xdr:colOff>
      <xdr:row>3</xdr:row>
      <xdr:rowOff>38068</xdr:rowOff>
    </xdr:to>
    <xdr:pic>
      <xdr:nvPicPr>
        <xdr:cNvPr id="14" name="Obraz 1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4653131" y="133368"/>
          <a:ext cx="2710944" cy="9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262174</xdr:colOff>
      <xdr:row>18</xdr:row>
      <xdr:rowOff>65036</xdr:rowOff>
    </xdr:from>
    <xdr:to>
      <xdr:col>7</xdr:col>
      <xdr:colOff>1176337</xdr:colOff>
      <xdr:row>32</xdr:row>
      <xdr:rowOff>285750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485774</xdr:colOff>
      <xdr:row>18</xdr:row>
      <xdr:rowOff>77040</xdr:rowOff>
    </xdr:from>
    <xdr:to>
      <xdr:col>16</xdr:col>
      <xdr:colOff>561975</xdr:colOff>
      <xdr:row>32</xdr:row>
      <xdr:rowOff>276224</xdr:rowOff>
    </xdr:to>
    <xdr:graphicFrame macro="">
      <xdr:nvGraphicFramePr>
        <xdr:cNvPr id="13" name="Wykres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73818</xdr:colOff>
      <xdr:row>33</xdr:row>
      <xdr:rowOff>45239</xdr:rowOff>
    </xdr:from>
    <xdr:to>
      <xdr:col>17</xdr:col>
      <xdr:colOff>85725</xdr:colOff>
      <xdr:row>52</xdr:row>
      <xdr:rowOff>133350</xdr:rowOff>
    </xdr:to>
    <xdr:graphicFrame macro="">
      <xdr:nvGraphicFramePr>
        <xdr:cNvPr id="18" name="Wykres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169653</xdr:colOff>
      <xdr:row>33</xdr:row>
      <xdr:rowOff>130269</xdr:rowOff>
    </xdr:from>
    <xdr:to>
      <xdr:col>7</xdr:col>
      <xdr:colOff>1190624</xdr:colOff>
      <xdr:row>53</xdr:row>
      <xdr:rowOff>19050</xdr:rowOff>
    </xdr:to>
    <xdr:graphicFrame macro="">
      <xdr:nvGraphicFramePr>
        <xdr:cNvPr id="19" name="Wykres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581026</xdr:colOff>
      <xdr:row>99</xdr:row>
      <xdr:rowOff>0</xdr:rowOff>
    </xdr:from>
    <xdr:to>
      <xdr:col>17</xdr:col>
      <xdr:colOff>257176</xdr:colOff>
      <xdr:row>122</xdr:row>
      <xdr:rowOff>1400</xdr:rowOff>
    </xdr:to>
    <xdr:graphicFrame macro="">
      <xdr:nvGraphicFramePr>
        <xdr:cNvPr id="7" name="Wykres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345281</xdr:colOff>
      <xdr:row>98</xdr:row>
      <xdr:rowOff>134890</xdr:rowOff>
    </xdr:from>
    <xdr:to>
      <xdr:col>8</xdr:col>
      <xdr:colOff>390525</xdr:colOff>
      <xdr:row>121</xdr:row>
      <xdr:rowOff>28574</xdr:rowOff>
    </xdr:to>
    <xdr:graphicFrame macro="">
      <xdr:nvGraphicFramePr>
        <xdr:cNvPr id="20" name="Wykres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228600</xdr:colOff>
      <xdr:row>55</xdr:row>
      <xdr:rowOff>9526</xdr:rowOff>
    </xdr:from>
    <xdr:to>
      <xdr:col>17</xdr:col>
      <xdr:colOff>9525</xdr:colOff>
      <xdr:row>73</xdr:row>
      <xdr:rowOff>66676</xdr:rowOff>
    </xdr:to>
    <xdr:graphicFrame macro="">
      <xdr:nvGraphicFramePr>
        <xdr:cNvPr id="11" name="Wykres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1219201</xdr:colOff>
      <xdr:row>129</xdr:row>
      <xdr:rowOff>123825</xdr:rowOff>
    </xdr:from>
    <xdr:to>
      <xdr:col>11</xdr:col>
      <xdr:colOff>1257300</xdr:colOff>
      <xdr:row>147</xdr:row>
      <xdr:rowOff>66675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1</xdr:col>
      <xdr:colOff>428625</xdr:colOff>
      <xdr:row>4</xdr:row>
      <xdr:rowOff>66675</xdr:rowOff>
    </xdr:from>
    <xdr:ext cx="16783050" cy="530658"/>
    <xdr:sp macro="" textlink="">
      <xdr:nvSpPr>
        <xdr:cNvPr id="12" name="pole tekstowe 11"/>
        <xdr:cNvSpPr txBox="1"/>
      </xdr:nvSpPr>
      <xdr:spPr>
        <a:xfrm>
          <a:off x="704850" y="1343025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3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4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5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6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7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3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4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5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0.85147</cdr:x>
      <cdr:y>0</cdr:y>
    </cdr:from>
    <cdr:to>
      <cdr:x>1</cdr:x>
      <cdr:y>0.11212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9719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3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tables/table1.xml><?xml version="1.0" encoding="utf-8"?>
<table xmlns="http://schemas.openxmlformats.org/spreadsheetml/2006/main" id="2" name="Tabela1" displayName="Tabela1" ref="B4:W11" totalsRowCount="1" dataDxfId="48" tableBorderDxfId="47" dataCellStyle="Normalny 2">
  <autoFilter ref="B4:W10"/>
  <sortState ref="B5:W2409">
    <sortCondition descending="1" ref="L4:L2409"/>
  </sortState>
  <tableColumns count="22">
    <tableColumn id="1" name="Lp." dataDxfId="46" totalsRowDxfId="45" dataCellStyle="Normalny 2"/>
    <tableColumn id="3" name="Lokalizacja przyłączenia" dataDxfId="44" totalsRowDxfId="43" dataCellStyle="Normalny 2"/>
    <tableColumn id="23" name="kolor" dataDxfId="42" totalsRowDxfId="41" dataCellStyle="Normalny 2"/>
    <tableColumn id="4" name="Lokalizacja instalacji" dataDxfId="40" totalsRowDxfId="39" dataCellStyle="Normalny 2"/>
    <tableColumn id="5" name="Gmina" dataDxfId="38" totalsRowDxfId="37" dataCellStyle="Normalny 2"/>
    <tableColumn id="6" name="Powiat" dataDxfId="36" totalsRowDxfId="35" dataCellStyle="Normalny 2"/>
    <tableColumn id="7" name="Województwo" dataDxfId="34" totalsRowDxfId="33" dataCellStyle="Normalny 2"/>
    <tableColumn id="8" name="Moc przyłączeniowa [kW]" dataDxfId="32" totalsRowDxfId="31" dataCellStyle="Normalny 2"/>
    <tableColumn id="33" name="Czy projekt ma pozwolenie budowlane?" dataDxfId="30" totalsRowDxfId="29" dataCellStyle="Normalny 2"/>
    <tableColumn id="34" name="Czy projekt ma decyzję środowiskową?" dataDxfId="28" totalsRowDxfId="27" dataCellStyle="Normalny 2"/>
    <tableColumn id="31" name="Nazwa inwestora" dataDxfId="26" totalsRowDxfId="25" dataCellStyle="Normalny 2"/>
    <tableColumn id="32" name="Adres Inwestora" dataDxfId="24" totalsRowDxfId="23" dataCellStyle="Normalny 2"/>
    <tableColumn id="30" name="Spółka holdingowa" dataDxfId="22" totalsRowDxfId="21" dataCellStyle="Normalny 2"/>
    <tableColumn id="29" name="Czy projekt brał udział w aukcjach OZE?" dataDxfId="20" totalsRowDxfId="19" dataCellStyle="Normalny 2"/>
    <tableColumn id="9" name="Data wydania warunków przyłączenia" dataDxfId="18" totalsRowDxfId="17" dataCellStyle="Normalny 2"/>
    <tableColumn id="10" name="Data zawarcia umowy o przyłączenie" dataDxfId="16" totalsRowDxfId="15" dataCellStyle="Normalny 2"/>
    <tableColumn id="11" name="Data rozpoczęcia dostaw energii elektrycznej" dataDxfId="14" totalsRowDxfId="13" dataCellStyle="Normalny 2"/>
    <tableColumn id="36" name="Status projektu" dataDxfId="12" totalsRowDxfId="11" dataCellStyle="Normalny 2"/>
    <tableColumn id="13" name="Podmiot" dataDxfId="10" totalsRowDxfId="9" dataCellStyle="Normalny 2"/>
    <tableColumn id="14" name="operator" dataDxfId="8" totalsRowDxfId="7" dataCellStyle="Normalny 2"/>
    <tableColumn id="18" name="Dodatkowe informacje o projekcie" dataDxfId="6" totalsRowDxfId="5" dataCellStyle="Normalny 2"/>
    <tableColumn id="19" name="Link do decyzji środowiskowej" dataDxfId="4" totalsRowDxfId="3" dataCellStyle="Normalny 2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1" name="Tabela32" displayName="Tabela32" ref="C7:D30" totalsRowShown="0" headerRowDxfId="2" headerRowCellStyle="Nagłówek 1">
  <tableColumns count="2">
    <tableColumn id="1" name="Nazwa Inwestora (spółki holdingowej)" dataDxfId="1"/>
    <tableColumn id="2" name="Liczba projektów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4"/>
  <sheetViews>
    <sheetView tabSelected="1" topLeftCell="A4" workbookViewId="0">
      <selection activeCell="Y26" sqref="Y26"/>
    </sheetView>
  </sheetViews>
  <sheetFormatPr defaultColWidth="0" defaultRowHeight="15" customHeight="1" zeroHeight="1" x14ac:dyDescent="0.25"/>
  <cols>
    <col min="1" max="24" width="9.140625" style="175" customWidth="1"/>
    <col min="25" max="25" width="11.140625" style="175" customWidth="1"/>
    <col min="26" max="27" width="9.140625" style="175" customWidth="1"/>
    <col min="28" max="30" width="0" style="175" hidden="1" customWidth="1"/>
    <col min="31" max="16384" width="9.140625" style="175" hidden="1"/>
  </cols>
  <sheetData>
    <row r="1" spans="3:25" x14ac:dyDescent="0.25"/>
    <row r="2" spans="3:25" x14ac:dyDescent="0.25"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8"/>
      <c r="X2" s="258"/>
      <c r="Y2" s="258"/>
    </row>
    <row r="3" spans="3:25" ht="34.5" thickBot="1" x14ac:dyDescent="0.3">
      <c r="C3" s="259"/>
      <c r="D3" s="280" t="s">
        <v>112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59"/>
      <c r="W3" s="258"/>
      <c r="X3" s="258"/>
      <c r="Y3" s="258"/>
    </row>
    <row r="4" spans="3:25" ht="20.25" thickTop="1" thickBot="1" x14ac:dyDescent="0.35">
      <c r="C4" s="259"/>
      <c r="D4" s="281" t="s">
        <v>136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59"/>
      <c r="W4" s="258"/>
      <c r="X4" s="258"/>
      <c r="Y4" s="258"/>
    </row>
    <row r="5" spans="3:25" ht="15.75" thickTop="1" x14ac:dyDescent="0.25"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8"/>
      <c r="X5" s="258"/>
      <c r="Y5" s="258"/>
    </row>
    <row r="6" spans="3:25" x14ac:dyDescent="0.25"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</row>
    <row r="7" spans="3:25" x14ac:dyDescent="0.25"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</row>
    <row r="8" spans="3:25" x14ac:dyDescent="0.25"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</row>
    <row r="9" spans="3:25" x14ac:dyDescent="0.25"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</row>
    <row r="10" spans="3:25" x14ac:dyDescent="0.25"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</row>
    <row r="11" spans="3:25" x14ac:dyDescent="0.25"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</row>
    <row r="12" spans="3:25" x14ac:dyDescent="0.25"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</row>
    <row r="13" spans="3:25" x14ac:dyDescent="0.25"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3:25" x14ac:dyDescent="0.25"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</row>
    <row r="15" spans="3:25" x14ac:dyDescent="0.25"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</row>
    <row r="16" spans="3:25" x14ac:dyDescent="0.25"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</row>
    <row r="17" spans="3:25" x14ac:dyDescent="0.25"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</row>
    <row r="18" spans="3:25" x14ac:dyDescent="0.25"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</row>
    <row r="19" spans="3:25" x14ac:dyDescent="0.25"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</row>
    <row r="20" spans="3:25" x14ac:dyDescent="0.25"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</row>
    <row r="21" spans="3:25" x14ac:dyDescent="0.25"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</row>
    <row r="22" spans="3:25" x14ac:dyDescent="0.25"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</row>
    <row r="23" spans="3:25" x14ac:dyDescent="0.25"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</row>
    <row r="24" spans="3:25" x14ac:dyDescent="0.25"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</row>
    <row r="25" spans="3:25" x14ac:dyDescent="0.25"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</row>
    <row r="26" spans="3:25" x14ac:dyDescent="0.25"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</row>
    <row r="27" spans="3:25" x14ac:dyDescent="0.25"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</row>
    <row r="28" spans="3:25" x14ac:dyDescent="0.25"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</row>
    <row r="29" spans="3:25" x14ac:dyDescent="0.25"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</row>
    <row r="30" spans="3:25" x14ac:dyDescent="0.25"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</row>
    <row r="31" spans="3:25" x14ac:dyDescent="0.25"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</row>
    <row r="32" spans="3:25" x14ac:dyDescent="0.25"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</row>
    <row r="33" spans="3:25" x14ac:dyDescent="0.25"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</row>
    <row r="34" spans="3:25" x14ac:dyDescent="0.25"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</row>
    <row r="35" spans="3:25" x14ac:dyDescent="0.25"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</row>
    <row r="36" spans="3:25" x14ac:dyDescent="0.25"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</row>
    <row r="37" spans="3:25" x14ac:dyDescent="0.25"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</row>
    <row r="38" spans="3:25" x14ac:dyDescent="0.25"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</row>
    <row r="39" spans="3:25" x14ac:dyDescent="0.25"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</row>
    <row r="40" spans="3:25" x14ac:dyDescent="0.25"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</row>
    <row r="41" spans="3:25" x14ac:dyDescent="0.25"/>
    <row r="42" spans="3:25" x14ac:dyDescent="0.25">
      <c r="N42" s="175" t="s">
        <v>47</v>
      </c>
    </row>
    <row r="43" spans="3:25" x14ac:dyDescent="0.25"/>
    <row r="44" spans="3:25" hidden="1" x14ac:dyDescent="0.25"/>
    <row r="45" spans="3:25" hidden="1" x14ac:dyDescent="0.25"/>
    <row r="46" spans="3:25" hidden="1" x14ac:dyDescent="0.25"/>
    <row r="47" spans="3:25" hidden="1" x14ac:dyDescent="0.25"/>
    <row r="48" spans="3:25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</sheetData>
  <mergeCells count="2">
    <mergeCell ref="D3:U3"/>
    <mergeCell ref="D4:U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Y72"/>
  <sheetViews>
    <sheetView zoomScale="70" zoomScaleNormal="70" workbookViewId="0">
      <selection activeCell="I10" sqref="I10"/>
    </sheetView>
  </sheetViews>
  <sheetFormatPr defaultColWidth="0" defaultRowHeight="15" x14ac:dyDescent="0.25"/>
  <cols>
    <col min="1" max="1" width="5.140625" style="166" customWidth="1"/>
    <col min="2" max="2" width="6" style="166" customWidth="1"/>
    <col min="3" max="3" width="29.28515625" style="169" customWidth="1"/>
    <col min="4" max="4" width="5.7109375" style="169" customWidth="1"/>
    <col min="5" max="5" width="32.85546875" style="169" customWidth="1"/>
    <col min="6" max="6" width="19.28515625" style="169" customWidth="1"/>
    <col min="7" max="7" width="30.7109375" style="169" customWidth="1"/>
    <col min="8" max="8" width="20.7109375" style="169" customWidth="1"/>
    <col min="9" max="9" width="14.85546875" style="169" customWidth="1"/>
    <col min="10" max="10" width="19.28515625" style="174" bestFit="1" customWidth="1"/>
    <col min="11" max="11" width="20.140625" style="174" customWidth="1"/>
    <col min="12" max="12" width="20.140625" style="173" customWidth="1"/>
    <col min="13" max="13" width="31" style="173" customWidth="1"/>
    <col min="14" max="14" width="17.85546875" style="173" customWidth="1"/>
    <col min="15" max="15" width="17.7109375" style="28" customWidth="1"/>
    <col min="16" max="16" width="19" style="28" bestFit="1" customWidth="1"/>
    <col min="17" max="17" width="19" style="253" customWidth="1"/>
    <col min="18" max="18" width="19" style="253" hidden="1" customWidth="1"/>
    <col min="19" max="19" width="21.28515625" style="253" customWidth="1"/>
    <col min="20" max="20" width="12.5703125" style="27" customWidth="1"/>
    <col min="21" max="21" width="21.5703125" style="27" customWidth="1"/>
    <col min="22" max="22" width="20.28515625" style="169" customWidth="1"/>
    <col min="23" max="23" width="28.28515625" style="173" hidden="1" customWidth="1"/>
    <col min="24" max="24" width="19.5703125" style="168" bestFit="1" customWidth="1"/>
    <col min="25" max="16384" width="9.140625" style="166" hidden="1"/>
  </cols>
  <sheetData>
    <row r="1" spans="1:25" s="26" customFormat="1" ht="30" customHeight="1" x14ac:dyDescent="0.25">
      <c r="A1" s="166"/>
      <c r="B1" s="169"/>
      <c r="C1" s="169"/>
      <c r="D1" s="169"/>
      <c r="E1" s="282" t="s">
        <v>106</v>
      </c>
      <c r="F1" s="282"/>
      <c r="G1" s="282"/>
      <c r="H1" s="231" t="s">
        <v>42</v>
      </c>
      <c r="I1" s="231"/>
      <c r="J1" s="242"/>
      <c r="K1" s="174"/>
      <c r="L1" s="173"/>
      <c r="M1" s="173"/>
      <c r="N1" s="173"/>
      <c r="O1" s="173"/>
      <c r="P1" s="173"/>
      <c r="Q1" s="173"/>
      <c r="R1" s="173"/>
      <c r="S1" s="173"/>
      <c r="T1" s="261"/>
      <c r="U1" s="173"/>
      <c r="V1" s="175"/>
      <c r="W1" s="175"/>
      <c r="X1" s="168"/>
      <c r="Y1" s="166"/>
    </row>
    <row r="2" spans="1:25" s="24" customFormat="1" ht="53.25" customHeight="1" x14ac:dyDescent="0.25">
      <c r="A2" s="167"/>
      <c r="B2" s="167"/>
      <c r="C2" s="169"/>
      <c r="D2" s="169"/>
      <c r="E2" s="232" t="s">
        <v>107</v>
      </c>
      <c r="F2" s="233" t="s">
        <v>108</v>
      </c>
      <c r="G2" s="234" t="s">
        <v>109</v>
      </c>
      <c r="H2" s="283" t="s">
        <v>135</v>
      </c>
      <c r="I2" s="283"/>
      <c r="J2" s="284"/>
      <c r="K2" s="172"/>
      <c r="L2" s="245"/>
      <c r="M2" s="245"/>
      <c r="N2" s="173"/>
      <c r="O2" s="173"/>
      <c r="P2" s="173"/>
      <c r="Q2" s="173"/>
      <c r="R2" s="173"/>
      <c r="S2" s="173"/>
      <c r="T2" s="261"/>
      <c r="U2" s="173"/>
      <c r="V2" s="167"/>
      <c r="W2" s="173"/>
      <c r="X2" s="168"/>
      <c r="Y2" s="167"/>
    </row>
    <row r="3" spans="1:25" s="167" customFormat="1" x14ac:dyDescent="0.25">
      <c r="C3" s="169"/>
      <c r="D3" s="169"/>
      <c r="E3" s="170"/>
      <c r="F3" s="170"/>
      <c r="G3" s="170"/>
      <c r="H3" s="225" t="s">
        <v>47</v>
      </c>
      <c r="I3" s="170"/>
      <c r="J3" s="172"/>
      <c r="K3" s="172"/>
      <c r="L3" s="245"/>
      <c r="M3" s="245" t="s">
        <v>47</v>
      </c>
      <c r="N3" s="173"/>
      <c r="O3" s="173"/>
      <c r="P3" s="173"/>
      <c r="Q3" s="173"/>
      <c r="R3" s="173"/>
      <c r="S3" s="173"/>
      <c r="T3" s="173"/>
      <c r="U3" s="173"/>
      <c r="W3" s="173"/>
      <c r="X3" s="168"/>
    </row>
    <row r="4" spans="1:25" s="23" customFormat="1" ht="45" x14ac:dyDescent="0.25">
      <c r="A4" s="168"/>
      <c r="B4" s="22" t="s">
        <v>27</v>
      </c>
      <c r="C4" s="22" t="s">
        <v>50</v>
      </c>
      <c r="D4" s="22" t="s">
        <v>76</v>
      </c>
      <c r="E4" s="22" t="s">
        <v>31</v>
      </c>
      <c r="F4" s="22" t="s">
        <v>1</v>
      </c>
      <c r="G4" s="22" t="s">
        <v>51</v>
      </c>
      <c r="H4" s="22" t="s">
        <v>2</v>
      </c>
      <c r="I4" s="22" t="s">
        <v>3</v>
      </c>
      <c r="J4" s="25" t="s">
        <v>57</v>
      </c>
      <c r="K4" s="243" t="s">
        <v>56</v>
      </c>
      <c r="L4" s="246" t="s">
        <v>114</v>
      </c>
      <c r="M4" s="247" t="s">
        <v>54</v>
      </c>
      <c r="N4" s="247" t="s">
        <v>55</v>
      </c>
      <c r="O4" s="247" t="s">
        <v>58</v>
      </c>
      <c r="P4" s="247" t="s">
        <v>4</v>
      </c>
      <c r="Q4" s="247" t="s">
        <v>52</v>
      </c>
      <c r="R4" s="247" t="s">
        <v>53</v>
      </c>
      <c r="S4" s="247" t="s">
        <v>49</v>
      </c>
      <c r="T4" s="247" t="s">
        <v>0</v>
      </c>
      <c r="U4" s="247" t="s">
        <v>45</v>
      </c>
      <c r="V4" s="247" t="s">
        <v>59</v>
      </c>
      <c r="W4" s="22" t="s">
        <v>60</v>
      </c>
      <c r="X4" s="168"/>
    </row>
    <row r="5" spans="1:25" s="241" customFormat="1" ht="45" x14ac:dyDescent="0.25">
      <c r="A5" s="171"/>
      <c r="B5" s="268">
        <v>1033</v>
      </c>
      <c r="C5" s="27" t="s">
        <v>34</v>
      </c>
      <c r="D5" s="27">
        <v>1</v>
      </c>
      <c r="E5" s="35" t="s">
        <v>83</v>
      </c>
      <c r="F5" s="27" t="s">
        <v>34</v>
      </c>
      <c r="G5" s="31" t="s">
        <v>68</v>
      </c>
      <c r="H5" s="27" t="s">
        <v>15</v>
      </c>
      <c r="I5" s="27">
        <v>999</v>
      </c>
      <c r="J5" s="40">
        <v>43202</v>
      </c>
      <c r="K5" s="237" t="s">
        <v>40</v>
      </c>
      <c r="L5" s="248" t="s">
        <v>82</v>
      </c>
      <c r="M5" s="248" t="s">
        <v>90</v>
      </c>
      <c r="N5" s="248" t="s">
        <v>91</v>
      </c>
      <c r="O5" s="238">
        <v>3</v>
      </c>
      <c r="P5" s="253">
        <v>43178</v>
      </c>
      <c r="Q5" s="253">
        <v>43228</v>
      </c>
      <c r="R5" s="253" t="s">
        <v>32</v>
      </c>
      <c r="S5" s="27" t="s">
        <v>65</v>
      </c>
      <c r="T5" s="240" t="s">
        <v>6</v>
      </c>
      <c r="U5" s="240" t="s">
        <v>43</v>
      </c>
      <c r="V5" s="42"/>
      <c r="W5" s="28"/>
      <c r="X5" s="269"/>
    </row>
    <row r="6" spans="1:25" s="23" customFormat="1" ht="45" x14ac:dyDescent="0.25">
      <c r="A6" s="168"/>
      <c r="B6" s="45">
        <v>657</v>
      </c>
      <c r="C6" s="27"/>
      <c r="D6" s="27">
        <v>1</v>
      </c>
      <c r="E6" s="35" t="s">
        <v>36</v>
      </c>
      <c r="F6" s="27" t="s">
        <v>21</v>
      </c>
      <c r="G6" s="31" t="s">
        <v>66</v>
      </c>
      <c r="H6" s="27" t="s">
        <v>22</v>
      </c>
      <c r="I6" s="27">
        <v>240</v>
      </c>
      <c r="J6" s="40">
        <v>43342</v>
      </c>
      <c r="K6" s="237" t="s">
        <v>40</v>
      </c>
      <c r="L6" s="248" t="s">
        <v>86</v>
      </c>
      <c r="M6" s="248" t="s">
        <v>87</v>
      </c>
      <c r="N6" s="248" t="s">
        <v>95</v>
      </c>
      <c r="O6" s="238" t="s">
        <v>32</v>
      </c>
      <c r="P6" s="253">
        <v>43222</v>
      </c>
      <c r="Q6" s="253" t="s">
        <v>32</v>
      </c>
      <c r="R6" s="253" t="s">
        <v>32</v>
      </c>
      <c r="S6" s="27" t="s">
        <v>65</v>
      </c>
      <c r="T6" s="240" t="s">
        <v>35</v>
      </c>
      <c r="U6" s="240" t="s">
        <v>8</v>
      </c>
      <c r="V6" s="42"/>
      <c r="W6" s="28"/>
      <c r="X6" s="168"/>
    </row>
    <row r="7" spans="1:25" s="23" customFormat="1" ht="30" x14ac:dyDescent="0.25">
      <c r="A7" s="168"/>
      <c r="B7" s="45">
        <v>1692</v>
      </c>
      <c r="C7" s="27" t="s">
        <v>33</v>
      </c>
      <c r="D7" s="27">
        <v>2</v>
      </c>
      <c r="E7" s="34" t="s">
        <v>79</v>
      </c>
      <c r="F7" s="30" t="s">
        <v>33</v>
      </c>
      <c r="G7" s="30" t="s">
        <v>69</v>
      </c>
      <c r="H7" s="27" t="s">
        <v>18</v>
      </c>
      <c r="I7" s="27">
        <v>839</v>
      </c>
      <c r="J7" s="29">
        <v>42683</v>
      </c>
      <c r="K7" s="47" t="s">
        <v>40</v>
      </c>
      <c r="L7" s="250" t="s">
        <v>78</v>
      </c>
      <c r="M7" s="43" t="s">
        <v>77</v>
      </c>
      <c r="N7" s="252" t="s">
        <v>88</v>
      </c>
      <c r="O7" s="46" t="s">
        <v>32</v>
      </c>
      <c r="P7" s="253">
        <v>42551</v>
      </c>
      <c r="Q7" s="253">
        <v>42654</v>
      </c>
      <c r="R7" s="253" t="s">
        <v>32</v>
      </c>
      <c r="S7" s="27" t="s">
        <v>65</v>
      </c>
      <c r="T7" s="27" t="s">
        <v>6</v>
      </c>
      <c r="U7" s="27" t="s">
        <v>43</v>
      </c>
      <c r="V7" s="43"/>
      <c r="W7" s="38"/>
      <c r="X7" s="168"/>
    </row>
    <row r="8" spans="1:25" s="23" customFormat="1" ht="60" x14ac:dyDescent="0.25">
      <c r="A8" s="168"/>
      <c r="B8" s="268">
        <v>25</v>
      </c>
      <c r="C8" s="27"/>
      <c r="D8" s="27">
        <v>1</v>
      </c>
      <c r="E8" s="27" t="s">
        <v>9</v>
      </c>
      <c r="F8" s="27" t="s">
        <v>9</v>
      </c>
      <c r="G8" s="37" t="s">
        <v>67</v>
      </c>
      <c r="H8" s="33" t="s">
        <v>5</v>
      </c>
      <c r="I8" s="27">
        <v>900</v>
      </c>
      <c r="J8" s="151" t="s">
        <v>41</v>
      </c>
      <c r="K8" s="244" t="s">
        <v>41</v>
      </c>
      <c r="L8" s="249" t="s">
        <v>84</v>
      </c>
      <c r="M8" s="42" t="s">
        <v>89</v>
      </c>
      <c r="N8" s="48" t="s">
        <v>84</v>
      </c>
      <c r="O8" s="46" t="s">
        <v>32</v>
      </c>
      <c r="P8" s="253">
        <v>42212</v>
      </c>
      <c r="Q8" s="254">
        <v>42303</v>
      </c>
      <c r="R8" s="253" t="s">
        <v>32</v>
      </c>
      <c r="S8" s="27" t="s">
        <v>65</v>
      </c>
      <c r="T8" s="27" t="s">
        <v>7</v>
      </c>
      <c r="U8" s="32" t="s">
        <v>62</v>
      </c>
      <c r="V8" s="42" t="s">
        <v>85</v>
      </c>
      <c r="W8" s="28"/>
      <c r="X8" s="168"/>
    </row>
    <row r="9" spans="1:25" s="23" customFormat="1" ht="105" x14ac:dyDescent="0.25">
      <c r="A9" s="168"/>
      <c r="B9" s="45">
        <v>2176</v>
      </c>
      <c r="C9" s="27"/>
      <c r="D9" s="27">
        <v>3</v>
      </c>
      <c r="E9" s="44" t="s">
        <v>81</v>
      </c>
      <c r="F9" s="27" t="s">
        <v>48</v>
      </c>
      <c r="G9" s="36" t="s">
        <v>72</v>
      </c>
      <c r="H9" s="27" t="s">
        <v>19</v>
      </c>
      <c r="I9" s="27">
        <v>7000</v>
      </c>
      <c r="J9" s="39" t="s">
        <v>41</v>
      </c>
      <c r="K9" s="47">
        <v>43648</v>
      </c>
      <c r="L9" s="277" t="s">
        <v>32</v>
      </c>
      <c r="M9" s="278" t="s">
        <v>32</v>
      </c>
      <c r="N9" s="278" t="s">
        <v>32</v>
      </c>
      <c r="O9" s="46" t="s">
        <v>32</v>
      </c>
      <c r="P9" s="253">
        <v>43661</v>
      </c>
      <c r="Q9" s="253" t="s">
        <v>32</v>
      </c>
      <c r="R9" s="253" t="s">
        <v>32</v>
      </c>
      <c r="S9" s="239" t="s">
        <v>64</v>
      </c>
      <c r="T9" s="27" t="s">
        <v>6</v>
      </c>
      <c r="U9" s="27" t="s">
        <v>119</v>
      </c>
      <c r="V9" s="43" t="s">
        <v>120</v>
      </c>
      <c r="W9" s="38" t="s">
        <v>80</v>
      </c>
      <c r="X9" s="168"/>
    </row>
    <row r="10" spans="1:25" s="23" customFormat="1" ht="45" x14ac:dyDescent="0.25">
      <c r="A10" s="168"/>
      <c r="B10" s="45">
        <v>2288</v>
      </c>
      <c r="C10" s="27" t="s">
        <v>70</v>
      </c>
      <c r="D10" s="27">
        <v>1</v>
      </c>
      <c r="E10" s="41"/>
      <c r="F10" s="27" t="s">
        <v>20</v>
      </c>
      <c r="G10" s="27" t="s">
        <v>71</v>
      </c>
      <c r="H10" s="27" t="s">
        <v>24</v>
      </c>
      <c r="I10" s="27">
        <v>193.5</v>
      </c>
      <c r="J10" s="29" t="s">
        <v>41</v>
      </c>
      <c r="K10" s="47" t="s">
        <v>41</v>
      </c>
      <c r="L10" s="250" t="s">
        <v>74</v>
      </c>
      <c r="M10" s="251" t="s">
        <v>75</v>
      </c>
      <c r="N10" s="250" t="s">
        <v>74</v>
      </c>
      <c r="O10" s="46" t="s">
        <v>32</v>
      </c>
      <c r="P10" s="253">
        <v>43515</v>
      </c>
      <c r="Q10" s="254" t="s">
        <v>32</v>
      </c>
      <c r="R10" s="253" t="s">
        <v>32</v>
      </c>
      <c r="S10" s="27" t="s">
        <v>65</v>
      </c>
      <c r="T10" s="27" t="s">
        <v>6</v>
      </c>
      <c r="U10" s="32" t="s">
        <v>61</v>
      </c>
      <c r="V10" s="42" t="s">
        <v>73</v>
      </c>
      <c r="W10" s="28"/>
      <c r="X10" s="168"/>
    </row>
    <row r="11" spans="1:25" x14ac:dyDescent="0.25">
      <c r="B11" s="271"/>
      <c r="C11" s="272"/>
      <c r="D11" s="272"/>
      <c r="E11" s="272"/>
      <c r="F11" s="272"/>
      <c r="G11" s="272"/>
      <c r="H11" s="272"/>
      <c r="I11" s="272"/>
      <c r="J11" s="273"/>
      <c r="K11" s="267"/>
      <c r="L11" s="274"/>
      <c r="M11" s="274"/>
      <c r="N11" s="274"/>
      <c r="O11" s="275"/>
      <c r="P11" s="276"/>
      <c r="Q11" s="276"/>
      <c r="R11" s="276"/>
      <c r="S11" s="272"/>
      <c r="T11" s="272"/>
      <c r="U11" s="272"/>
      <c r="V11" s="274"/>
      <c r="W11" s="275"/>
    </row>
    <row r="12" spans="1:25" x14ac:dyDescent="0.25">
      <c r="B12" s="167"/>
      <c r="C12" s="167"/>
      <c r="D12" s="167"/>
      <c r="E12" s="167"/>
      <c r="F12" s="167"/>
      <c r="G12" s="167"/>
      <c r="H12" s="167"/>
      <c r="I12" s="167"/>
      <c r="O12" s="168"/>
      <c r="P12" s="168"/>
      <c r="Q12" s="167"/>
      <c r="R12" s="255"/>
      <c r="S12" s="255"/>
      <c r="T12" s="167"/>
      <c r="U12" s="167"/>
      <c r="V12" s="167"/>
    </row>
    <row r="13" spans="1:25" x14ac:dyDescent="0.25">
      <c r="B13" s="167"/>
      <c r="C13" s="167"/>
      <c r="D13" s="167"/>
      <c r="E13" s="167"/>
      <c r="F13" s="167"/>
      <c r="G13" s="167"/>
      <c r="H13" s="167"/>
      <c r="I13" s="167"/>
      <c r="O13" s="168"/>
      <c r="P13" s="168"/>
      <c r="Q13" s="167"/>
      <c r="R13" s="255"/>
      <c r="S13" s="255"/>
      <c r="T13" s="256"/>
      <c r="U13" s="167"/>
      <c r="V13" s="167"/>
    </row>
    <row r="14" spans="1:25" x14ac:dyDescent="0.25">
      <c r="B14" s="175"/>
      <c r="C14" s="175"/>
      <c r="D14" s="175"/>
      <c r="E14" s="175"/>
      <c r="F14" s="175"/>
      <c r="G14" s="175" t="s">
        <v>140</v>
      </c>
      <c r="H14" s="175"/>
      <c r="I14" s="176"/>
      <c r="O14" s="168"/>
      <c r="P14" s="168"/>
      <c r="Q14" s="167"/>
      <c r="R14" s="255"/>
      <c r="S14" s="255"/>
      <c r="T14" s="257"/>
      <c r="U14" s="175"/>
      <c r="V14" s="175"/>
    </row>
    <row r="15" spans="1:25" x14ac:dyDescent="0.25">
      <c r="B15" s="167"/>
      <c r="C15" s="175"/>
      <c r="D15" s="175"/>
      <c r="E15" s="175"/>
      <c r="F15" s="175"/>
      <c r="G15" s="175"/>
      <c r="H15" s="175"/>
      <c r="I15" s="176"/>
      <c r="O15" s="168"/>
      <c r="P15" s="168"/>
      <c r="Q15" s="167"/>
      <c r="R15" s="255"/>
      <c r="S15" s="255"/>
      <c r="T15" s="257"/>
      <c r="U15" s="175"/>
      <c r="V15" s="175"/>
    </row>
    <row r="16" spans="1:25" x14ac:dyDescent="0.25">
      <c r="B16" s="167"/>
      <c r="C16" s="167"/>
      <c r="D16" s="167"/>
      <c r="E16" s="167"/>
      <c r="F16" s="167"/>
      <c r="G16" s="167"/>
      <c r="H16" s="167"/>
      <c r="I16" s="167"/>
      <c r="O16" s="168"/>
      <c r="P16" s="168"/>
      <c r="Q16" s="167"/>
      <c r="R16" s="255"/>
      <c r="S16" s="255"/>
      <c r="T16" s="167"/>
      <c r="U16" s="167"/>
      <c r="V16" s="167"/>
    </row>
    <row r="17" spans="2:22" x14ac:dyDescent="0.25">
      <c r="B17" s="167"/>
      <c r="C17" s="167"/>
      <c r="D17" s="167"/>
      <c r="E17" s="167"/>
      <c r="F17" s="167"/>
      <c r="G17" s="167"/>
      <c r="H17" s="167"/>
      <c r="I17" s="167"/>
      <c r="O17" s="168"/>
      <c r="P17" s="168"/>
      <c r="Q17" s="167"/>
      <c r="R17" s="255"/>
      <c r="S17" s="255"/>
      <c r="T17" s="167"/>
      <c r="U17" s="167"/>
      <c r="V17" s="167"/>
    </row>
    <row r="18" spans="2:22" x14ac:dyDescent="0.25">
      <c r="B18" s="167"/>
      <c r="C18" s="167"/>
      <c r="D18" s="167"/>
      <c r="E18" s="167"/>
      <c r="F18" s="167"/>
      <c r="G18" s="167"/>
      <c r="H18" s="167"/>
      <c r="I18" s="167"/>
      <c r="O18" s="168"/>
      <c r="P18" s="168"/>
      <c r="Q18" s="167"/>
      <c r="R18" s="255"/>
      <c r="S18" s="255"/>
      <c r="T18" s="167"/>
      <c r="U18" s="167"/>
      <c r="V18" s="167"/>
    </row>
    <row r="19" spans="2:22" x14ac:dyDescent="0.25">
      <c r="B19" s="167"/>
      <c r="C19" s="167"/>
      <c r="D19" s="167"/>
      <c r="E19" s="167"/>
      <c r="F19" s="167"/>
      <c r="G19" s="167"/>
      <c r="H19" s="167"/>
      <c r="I19" s="167"/>
      <c r="O19" s="168"/>
      <c r="P19" s="168"/>
      <c r="Q19" s="167"/>
      <c r="R19" s="255"/>
      <c r="S19" s="255"/>
      <c r="T19" s="167"/>
      <c r="U19" s="167"/>
      <c r="V19" s="167"/>
    </row>
    <row r="20" spans="2:22" x14ac:dyDescent="0.25">
      <c r="B20" s="167"/>
      <c r="C20" s="167"/>
      <c r="D20" s="167"/>
      <c r="E20" s="167"/>
      <c r="F20" s="167"/>
      <c r="G20" s="167"/>
      <c r="H20" s="167"/>
      <c r="I20" s="167"/>
      <c r="O20" s="168"/>
      <c r="P20" s="168"/>
      <c r="Q20" s="167"/>
      <c r="R20" s="255"/>
      <c r="S20" s="255"/>
      <c r="T20" s="167"/>
      <c r="U20" s="167"/>
      <c r="V20" s="167"/>
    </row>
    <row r="21" spans="2:22" x14ac:dyDescent="0.25">
      <c r="O21" s="168"/>
      <c r="P21" s="168"/>
      <c r="Q21" s="255"/>
      <c r="R21" s="255"/>
      <c r="S21" s="255"/>
      <c r="T21" s="169"/>
      <c r="U21" s="169"/>
    </row>
    <row r="22" spans="2:22" x14ac:dyDescent="0.25">
      <c r="O22" s="168"/>
      <c r="P22" s="168"/>
      <c r="Q22" s="255"/>
      <c r="R22" s="255"/>
      <c r="S22" s="255"/>
      <c r="T22" s="169"/>
      <c r="U22" s="169"/>
    </row>
    <row r="23" spans="2:22" x14ac:dyDescent="0.25">
      <c r="E23" s="170"/>
      <c r="F23" s="170"/>
      <c r="G23" s="170"/>
      <c r="H23" s="170"/>
      <c r="I23" s="170"/>
      <c r="J23" s="172"/>
      <c r="K23" s="172"/>
      <c r="L23" s="245"/>
      <c r="M23" s="245"/>
      <c r="N23" s="245"/>
      <c r="O23" s="168"/>
      <c r="P23" s="168"/>
      <c r="Q23" s="255"/>
      <c r="R23" s="255"/>
      <c r="S23" s="255"/>
      <c r="T23" s="169"/>
      <c r="U23" s="169"/>
    </row>
    <row r="24" spans="2:22" x14ac:dyDescent="0.25">
      <c r="E24" s="170"/>
      <c r="F24" s="170"/>
      <c r="G24" s="170"/>
      <c r="H24" s="170"/>
      <c r="I24" s="170"/>
      <c r="J24" s="172"/>
      <c r="K24" s="172"/>
      <c r="L24" s="245"/>
      <c r="M24" s="245"/>
      <c r="N24" s="245"/>
      <c r="O24" s="168"/>
      <c r="P24" s="168"/>
      <c r="Q24" s="255"/>
      <c r="R24" s="255"/>
      <c r="S24" s="255"/>
      <c r="T24" s="169"/>
      <c r="U24" s="169"/>
    </row>
    <row r="25" spans="2:22" x14ac:dyDescent="0.25">
      <c r="E25" s="170"/>
      <c r="F25" s="170"/>
      <c r="G25" s="170"/>
      <c r="H25" s="170"/>
      <c r="I25" s="170"/>
      <c r="J25" s="172"/>
      <c r="K25" s="172"/>
      <c r="L25" s="245"/>
      <c r="M25" s="245"/>
      <c r="N25" s="245"/>
      <c r="O25" s="168"/>
      <c r="P25" s="168"/>
      <c r="Q25" s="255"/>
      <c r="R25" s="255"/>
      <c r="S25" s="255"/>
      <c r="T25" s="169"/>
      <c r="U25" s="169"/>
    </row>
    <row r="26" spans="2:22" x14ac:dyDescent="0.25">
      <c r="E26" s="170"/>
      <c r="F26" s="170"/>
      <c r="G26" s="170"/>
      <c r="H26" s="170"/>
      <c r="I26" s="170"/>
      <c r="J26" s="172"/>
      <c r="K26" s="172"/>
      <c r="L26" s="245"/>
      <c r="M26" s="245"/>
      <c r="N26" s="245"/>
      <c r="O26" s="168"/>
      <c r="P26" s="168"/>
      <c r="Q26" s="255"/>
      <c r="R26" s="255"/>
      <c r="S26" s="255"/>
      <c r="T26" s="169"/>
      <c r="U26" s="169"/>
    </row>
    <row r="27" spans="2:22" x14ac:dyDescent="0.25">
      <c r="O27" s="168"/>
      <c r="P27" s="168"/>
      <c r="Q27" s="255"/>
      <c r="R27" s="255"/>
      <c r="S27" s="255"/>
      <c r="T27" s="169"/>
      <c r="U27" s="169"/>
    </row>
    <row r="28" spans="2:22" x14ac:dyDescent="0.25">
      <c r="O28" s="168"/>
      <c r="P28" s="168"/>
      <c r="Q28" s="255"/>
      <c r="R28" s="255"/>
      <c r="S28" s="255"/>
      <c r="T28" s="169"/>
      <c r="U28" s="169"/>
    </row>
    <row r="29" spans="2:22" x14ac:dyDescent="0.25">
      <c r="O29" s="168"/>
      <c r="P29" s="168"/>
      <c r="Q29" s="255"/>
      <c r="R29" s="255"/>
      <c r="S29" s="255"/>
      <c r="T29" s="169"/>
      <c r="U29" s="169"/>
    </row>
    <row r="30" spans="2:22" x14ac:dyDescent="0.25">
      <c r="O30" s="168"/>
      <c r="P30" s="168"/>
      <c r="Q30" s="255"/>
      <c r="R30" s="255"/>
      <c r="S30" s="255"/>
      <c r="T30" s="169"/>
      <c r="U30" s="169"/>
    </row>
    <row r="31" spans="2:22" x14ac:dyDescent="0.25">
      <c r="O31" s="168"/>
      <c r="P31" s="168"/>
      <c r="Q31" s="255"/>
      <c r="R31" s="255"/>
      <c r="S31" s="255"/>
      <c r="T31" s="169"/>
      <c r="U31" s="169"/>
    </row>
    <row r="32" spans="2:22" x14ac:dyDescent="0.25">
      <c r="O32" s="168"/>
      <c r="P32" s="168"/>
      <c r="Q32" s="255"/>
      <c r="R32" s="255"/>
      <c r="S32" s="255"/>
      <c r="T32" s="169"/>
      <c r="U32" s="169"/>
    </row>
    <row r="33" spans="15:21" x14ac:dyDescent="0.25">
      <c r="O33" s="168"/>
      <c r="P33" s="168"/>
      <c r="Q33" s="255"/>
      <c r="R33" s="255"/>
      <c r="S33" s="255"/>
      <c r="T33" s="169"/>
      <c r="U33" s="169"/>
    </row>
    <row r="34" spans="15:21" x14ac:dyDescent="0.25">
      <c r="O34" s="168"/>
      <c r="P34" s="168"/>
      <c r="Q34" s="255"/>
      <c r="R34" s="255"/>
      <c r="S34" s="255"/>
      <c r="T34" s="169"/>
      <c r="U34" s="169"/>
    </row>
    <row r="35" spans="15:21" x14ac:dyDescent="0.25">
      <c r="O35" s="168"/>
      <c r="P35" s="168"/>
      <c r="Q35" s="255"/>
      <c r="R35" s="255"/>
      <c r="S35" s="255"/>
      <c r="T35" s="169"/>
      <c r="U35" s="169"/>
    </row>
    <row r="36" spans="15:21" x14ac:dyDescent="0.25">
      <c r="O36" s="168"/>
      <c r="P36" s="168"/>
      <c r="Q36" s="255"/>
      <c r="R36" s="255"/>
      <c r="S36" s="255"/>
      <c r="T36" s="169"/>
      <c r="U36" s="169"/>
    </row>
    <row r="37" spans="15:21" x14ac:dyDescent="0.25">
      <c r="O37" s="168"/>
      <c r="P37" s="168"/>
      <c r="Q37" s="255"/>
      <c r="R37" s="255"/>
      <c r="S37" s="255"/>
      <c r="T37" s="169"/>
      <c r="U37" s="169"/>
    </row>
    <row r="38" spans="15:21" x14ac:dyDescent="0.25">
      <c r="O38" s="168"/>
      <c r="P38" s="168"/>
      <c r="Q38" s="255"/>
      <c r="R38" s="255"/>
      <c r="S38" s="255"/>
      <c r="T38" s="169"/>
      <c r="U38" s="169"/>
    </row>
    <row r="39" spans="15:21" x14ac:dyDescent="0.25">
      <c r="O39" s="168"/>
      <c r="P39" s="168"/>
      <c r="Q39" s="255"/>
      <c r="R39" s="255"/>
      <c r="S39" s="255"/>
      <c r="T39" s="169"/>
      <c r="U39" s="169"/>
    </row>
    <row r="40" spans="15:21" x14ac:dyDescent="0.25">
      <c r="O40" s="168"/>
      <c r="P40" s="168"/>
      <c r="Q40" s="255"/>
      <c r="R40" s="255"/>
      <c r="S40" s="255"/>
      <c r="T40" s="169"/>
      <c r="U40" s="169"/>
    </row>
    <row r="41" spans="15:21" x14ac:dyDescent="0.25">
      <c r="O41" s="168"/>
      <c r="P41" s="168"/>
      <c r="Q41" s="255"/>
      <c r="R41" s="255"/>
      <c r="S41" s="255"/>
      <c r="T41" s="169"/>
      <c r="U41" s="169"/>
    </row>
    <row r="42" spans="15:21" x14ac:dyDescent="0.25">
      <c r="O42" s="168"/>
      <c r="P42" s="168"/>
      <c r="Q42" s="255"/>
      <c r="R42" s="255"/>
      <c r="S42" s="255"/>
      <c r="T42" s="169"/>
      <c r="U42" s="169"/>
    </row>
    <row r="43" spans="15:21" x14ac:dyDescent="0.25">
      <c r="O43" s="168"/>
      <c r="P43" s="168"/>
      <c r="Q43" s="255"/>
      <c r="R43" s="255"/>
      <c r="S43" s="255"/>
      <c r="T43" s="169"/>
      <c r="U43" s="169"/>
    </row>
    <row r="44" spans="15:21" x14ac:dyDescent="0.25">
      <c r="O44" s="168"/>
      <c r="P44" s="168"/>
      <c r="Q44" s="255"/>
      <c r="R44" s="255"/>
      <c r="S44" s="255"/>
      <c r="T44" s="169"/>
      <c r="U44" s="169"/>
    </row>
    <row r="45" spans="15:21" x14ac:dyDescent="0.25">
      <c r="O45" s="168"/>
      <c r="P45" s="168"/>
      <c r="Q45" s="255"/>
      <c r="R45" s="255"/>
      <c r="S45" s="255"/>
      <c r="T45" s="169"/>
      <c r="U45" s="169"/>
    </row>
    <row r="46" spans="15:21" x14ac:dyDescent="0.25">
      <c r="O46" s="168"/>
      <c r="P46" s="168"/>
      <c r="Q46" s="255"/>
      <c r="R46" s="255"/>
      <c r="S46" s="255"/>
      <c r="T46" s="169"/>
      <c r="U46" s="169"/>
    </row>
    <row r="47" spans="15:21" x14ac:dyDescent="0.25">
      <c r="O47" s="168"/>
      <c r="P47" s="168"/>
      <c r="Q47" s="255"/>
      <c r="R47" s="255"/>
      <c r="S47" s="255"/>
      <c r="T47" s="169"/>
      <c r="U47" s="169"/>
    </row>
    <row r="48" spans="15:21" x14ac:dyDescent="0.25">
      <c r="O48" s="168"/>
      <c r="P48" s="168"/>
      <c r="Q48" s="255"/>
      <c r="R48" s="255"/>
      <c r="S48" s="255"/>
      <c r="T48" s="169"/>
      <c r="U48" s="169"/>
    </row>
    <row r="49" spans="15:21" x14ac:dyDescent="0.25">
      <c r="O49" s="168"/>
      <c r="P49" s="168"/>
      <c r="Q49" s="255"/>
      <c r="R49" s="255"/>
      <c r="S49" s="255"/>
      <c r="T49" s="169"/>
      <c r="U49" s="169"/>
    </row>
    <row r="50" spans="15:21" x14ac:dyDescent="0.25">
      <c r="O50" s="168"/>
      <c r="P50" s="168"/>
      <c r="Q50" s="255"/>
      <c r="R50" s="255"/>
      <c r="S50" s="255"/>
      <c r="T50" s="169"/>
      <c r="U50" s="169"/>
    </row>
    <row r="51" spans="15:21" x14ac:dyDescent="0.25">
      <c r="O51" s="168"/>
      <c r="P51" s="168"/>
      <c r="Q51" s="255"/>
      <c r="R51" s="255"/>
      <c r="S51" s="255"/>
      <c r="T51" s="169"/>
      <c r="U51" s="169"/>
    </row>
    <row r="52" spans="15:21" x14ac:dyDescent="0.25">
      <c r="O52" s="168"/>
      <c r="P52" s="168"/>
      <c r="Q52" s="255"/>
      <c r="R52" s="255"/>
      <c r="S52" s="255"/>
      <c r="T52" s="169"/>
      <c r="U52" s="169"/>
    </row>
    <row r="53" spans="15:21" x14ac:dyDescent="0.25">
      <c r="O53" s="168"/>
      <c r="P53" s="168"/>
      <c r="Q53" s="255"/>
      <c r="R53" s="255"/>
      <c r="S53" s="255"/>
      <c r="T53" s="169"/>
      <c r="U53" s="169"/>
    </row>
    <row r="54" spans="15:21" x14ac:dyDescent="0.25">
      <c r="O54" s="168"/>
      <c r="P54" s="168"/>
      <c r="Q54" s="255"/>
      <c r="R54" s="255"/>
      <c r="S54" s="255"/>
      <c r="T54" s="169"/>
      <c r="U54" s="169"/>
    </row>
    <row r="55" spans="15:21" x14ac:dyDescent="0.25">
      <c r="O55" s="168"/>
      <c r="P55" s="168"/>
      <c r="Q55" s="255"/>
      <c r="R55" s="255"/>
      <c r="S55" s="255"/>
      <c r="T55" s="169"/>
      <c r="U55" s="169"/>
    </row>
    <row r="56" spans="15:21" x14ac:dyDescent="0.25">
      <c r="O56" s="168"/>
      <c r="P56" s="168"/>
      <c r="Q56" s="255"/>
      <c r="R56" s="255"/>
      <c r="S56" s="255"/>
      <c r="T56" s="169"/>
      <c r="U56" s="169"/>
    </row>
    <row r="57" spans="15:21" x14ac:dyDescent="0.25">
      <c r="O57" s="168"/>
      <c r="P57" s="168"/>
      <c r="Q57" s="255"/>
      <c r="R57" s="255"/>
      <c r="S57" s="255"/>
      <c r="T57" s="169"/>
      <c r="U57" s="169"/>
    </row>
    <row r="58" spans="15:21" x14ac:dyDescent="0.25">
      <c r="O58" s="168"/>
      <c r="P58" s="168"/>
      <c r="Q58" s="255"/>
      <c r="R58" s="255"/>
      <c r="S58" s="255"/>
      <c r="T58" s="169"/>
      <c r="U58" s="169"/>
    </row>
    <row r="59" spans="15:21" x14ac:dyDescent="0.25">
      <c r="O59" s="168"/>
      <c r="P59" s="168"/>
      <c r="Q59" s="255"/>
      <c r="R59" s="255"/>
      <c r="S59" s="255"/>
      <c r="T59" s="169"/>
      <c r="U59" s="169"/>
    </row>
    <row r="60" spans="15:21" x14ac:dyDescent="0.25">
      <c r="O60" s="168"/>
      <c r="P60" s="168"/>
      <c r="Q60" s="255"/>
      <c r="R60" s="255"/>
      <c r="S60" s="255"/>
      <c r="T60" s="169"/>
      <c r="U60" s="169"/>
    </row>
    <row r="61" spans="15:21" x14ac:dyDescent="0.25">
      <c r="O61" s="168"/>
      <c r="P61" s="168"/>
      <c r="Q61" s="255"/>
      <c r="R61" s="255"/>
      <c r="S61" s="255"/>
      <c r="T61" s="169"/>
      <c r="U61" s="169"/>
    </row>
    <row r="62" spans="15:21" x14ac:dyDescent="0.25">
      <c r="O62" s="168"/>
      <c r="P62" s="168"/>
      <c r="Q62" s="255"/>
      <c r="R62" s="255"/>
      <c r="S62" s="255"/>
      <c r="T62" s="169"/>
      <c r="U62" s="169"/>
    </row>
    <row r="63" spans="15:21" x14ac:dyDescent="0.25">
      <c r="O63" s="168"/>
      <c r="P63" s="168"/>
      <c r="Q63" s="255"/>
      <c r="R63" s="255"/>
      <c r="S63" s="255"/>
      <c r="T63" s="169"/>
      <c r="U63" s="169"/>
    </row>
    <row r="64" spans="15:21" x14ac:dyDescent="0.25">
      <c r="O64" s="168"/>
      <c r="P64" s="168"/>
      <c r="Q64" s="255"/>
      <c r="R64" s="255"/>
      <c r="S64" s="255"/>
      <c r="T64" s="169"/>
      <c r="U64" s="169"/>
    </row>
    <row r="65" spans="15:21" x14ac:dyDescent="0.25">
      <c r="O65" s="168"/>
      <c r="P65" s="168"/>
      <c r="Q65" s="255"/>
      <c r="R65" s="255"/>
      <c r="S65" s="255"/>
      <c r="T65" s="169"/>
      <c r="U65" s="169"/>
    </row>
    <row r="66" spans="15:21" x14ac:dyDescent="0.25">
      <c r="O66" s="168"/>
      <c r="P66" s="168"/>
      <c r="Q66" s="255"/>
      <c r="R66" s="255"/>
      <c r="S66" s="255"/>
      <c r="T66" s="169"/>
      <c r="U66" s="169"/>
    </row>
    <row r="67" spans="15:21" x14ac:dyDescent="0.25">
      <c r="O67" s="168"/>
      <c r="P67" s="168"/>
      <c r="Q67" s="255"/>
      <c r="R67" s="255"/>
      <c r="S67" s="255"/>
      <c r="T67" s="169"/>
      <c r="U67" s="169"/>
    </row>
    <row r="68" spans="15:21" x14ac:dyDescent="0.25">
      <c r="O68" s="168"/>
      <c r="P68" s="168"/>
      <c r="Q68" s="255"/>
      <c r="R68" s="255"/>
      <c r="S68" s="255"/>
      <c r="T68" s="169"/>
      <c r="U68" s="169"/>
    </row>
    <row r="69" spans="15:21" x14ac:dyDescent="0.25">
      <c r="O69" s="168"/>
      <c r="P69" s="168"/>
      <c r="Q69" s="255"/>
      <c r="R69" s="255"/>
      <c r="S69" s="255"/>
      <c r="T69" s="169"/>
      <c r="U69" s="169"/>
    </row>
    <row r="70" spans="15:21" x14ac:dyDescent="0.25">
      <c r="O70" s="168"/>
      <c r="P70" s="168"/>
      <c r="Q70" s="255"/>
      <c r="R70" s="255"/>
      <c r="S70" s="255"/>
      <c r="T70" s="169"/>
      <c r="U70" s="169"/>
    </row>
    <row r="71" spans="15:21" x14ac:dyDescent="0.25">
      <c r="O71" s="168"/>
      <c r="P71" s="168"/>
      <c r="Q71" s="255"/>
      <c r="R71" s="255"/>
      <c r="S71" s="255"/>
      <c r="T71" s="169"/>
      <c r="U71" s="169"/>
    </row>
    <row r="72" spans="15:21" x14ac:dyDescent="0.25">
      <c r="O72" s="168"/>
      <c r="P72" s="168"/>
      <c r="Q72" s="255"/>
      <c r="R72" s="255"/>
      <c r="S72" s="255"/>
      <c r="T72" s="169"/>
      <c r="U72" s="169"/>
    </row>
  </sheetData>
  <mergeCells count="2">
    <mergeCell ref="E1:G1"/>
    <mergeCell ref="H2:J2"/>
  </mergeCells>
  <conditionalFormatting sqref="E5:E1318">
    <cfRule type="expression" dxfId="51" priority="34">
      <formula>D5=3</formula>
    </cfRule>
    <cfRule type="expression" dxfId="50" priority="35">
      <formula>D5=2</formula>
    </cfRule>
    <cfRule type="expression" dxfId="49" priority="36">
      <formula>D5=1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AF217"/>
  <sheetViews>
    <sheetView topLeftCell="A28" zoomScaleNormal="100" workbookViewId="0">
      <selection activeCell="B6" sqref="B6"/>
    </sheetView>
  </sheetViews>
  <sheetFormatPr defaultColWidth="0" defaultRowHeight="15" zeroHeight="1" x14ac:dyDescent="0.25"/>
  <cols>
    <col min="1" max="1" width="4.140625" style="177" customWidth="1"/>
    <col min="2" max="2" width="10.85546875" style="177" customWidth="1"/>
    <col min="3" max="3" width="22.7109375" style="177" customWidth="1"/>
    <col min="4" max="4" width="20.7109375" style="177" customWidth="1"/>
    <col min="5" max="5" width="19.28515625" style="177" bestFit="1" customWidth="1"/>
    <col min="6" max="6" width="21.85546875" style="177" customWidth="1"/>
    <col min="7" max="7" width="17.42578125" style="177" customWidth="1"/>
    <col min="8" max="8" width="17.85546875" style="177" customWidth="1"/>
    <col min="9" max="9" width="12.7109375" style="177" customWidth="1"/>
    <col min="10" max="10" width="13.7109375" style="177" customWidth="1"/>
    <col min="11" max="11" width="14.42578125" style="177" customWidth="1"/>
    <col min="12" max="12" width="19.28515625" style="177" bestFit="1" customWidth="1"/>
    <col min="13" max="13" width="15.7109375" style="177" bestFit="1" customWidth="1"/>
    <col min="14" max="14" width="15" style="177" customWidth="1"/>
    <col min="15" max="15" width="15.7109375" style="177" customWidth="1"/>
    <col min="16" max="17" width="13.7109375" style="177" customWidth="1"/>
    <col min="18" max="18" width="9.140625" style="177" customWidth="1"/>
    <col min="19" max="19" width="5.7109375" style="177" customWidth="1"/>
    <col min="20" max="20" width="10.5703125" style="177" hidden="1" customWidth="1"/>
    <col min="21" max="21" width="9.140625" style="177" hidden="1" customWidth="1"/>
    <col min="22" max="22" width="10" style="177" hidden="1" customWidth="1"/>
    <col min="23" max="23" width="9.140625" style="177" hidden="1" customWidth="1"/>
    <col min="24" max="24" width="18.7109375" style="177" hidden="1" customWidth="1"/>
    <col min="25" max="25" width="10.5703125" style="177" hidden="1" customWidth="1"/>
    <col min="26" max="26" width="9.140625" style="177" hidden="1" customWidth="1"/>
    <col min="27" max="27" width="10" style="177" hidden="1" customWidth="1"/>
    <col min="28" max="28" width="9.140625" style="177" hidden="1" customWidth="1"/>
    <col min="29" max="32" width="18.7109375" style="177" hidden="1" customWidth="1"/>
    <col min="33" max="16384" width="9.140625" style="177" hidden="1"/>
  </cols>
  <sheetData>
    <row r="1" spans="1:22" s="175" customFormat="1" x14ac:dyDescent="0.25">
      <c r="S1" s="177"/>
    </row>
    <row r="2" spans="1:22" s="2" customFormat="1" ht="46.5" customHeight="1" x14ac:dyDescent="0.25">
      <c r="A2" s="175"/>
      <c r="B2" s="285" t="s">
        <v>29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177"/>
    </row>
    <row r="3" spans="1:22" s="2" customFormat="1" ht="19.5" thickBot="1" x14ac:dyDescent="0.3">
      <c r="A3" s="175"/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177"/>
    </row>
    <row r="4" spans="1:22" s="2" customFormat="1" ht="19.5" thickBot="1" x14ac:dyDescent="0.3">
      <c r="A4" s="175"/>
      <c r="B4" s="155" t="s">
        <v>42</v>
      </c>
      <c r="C4" s="132"/>
      <c r="D4" s="133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15"/>
      <c r="S4" s="178"/>
      <c r="T4" s="55"/>
      <c r="U4" s="9"/>
      <c r="V4" s="9"/>
    </row>
    <row r="5" spans="1:22" s="2" customFormat="1" x14ac:dyDescent="0.25">
      <c r="A5" s="175"/>
      <c r="B5" s="14"/>
      <c r="C5" s="7"/>
      <c r="D5" s="7"/>
      <c r="E5" s="109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15"/>
      <c r="S5" s="177"/>
    </row>
    <row r="6" spans="1:22" s="2" customFormat="1" x14ac:dyDescent="0.25">
      <c r="A6" s="175"/>
      <c r="B6" s="14"/>
      <c r="C6" s="7"/>
      <c r="D6" s="7"/>
      <c r="E6" s="70">
        <v>40179</v>
      </c>
      <c r="F6" s="70">
        <v>40544</v>
      </c>
      <c r="G6" s="70">
        <v>40909</v>
      </c>
      <c r="H6" s="70">
        <v>41275</v>
      </c>
      <c r="I6" s="70">
        <v>41640</v>
      </c>
      <c r="J6" s="70">
        <v>42005</v>
      </c>
      <c r="K6" s="70">
        <v>42370</v>
      </c>
      <c r="L6" s="70">
        <v>42736</v>
      </c>
      <c r="M6" s="70">
        <v>43101</v>
      </c>
      <c r="N6" s="70">
        <v>43466</v>
      </c>
      <c r="O6" s="7"/>
      <c r="P6" s="70">
        <v>43647</v>
      </c>
      <c r="Q6" s="70"/>
      <c r="R6" s="15"/>
      <c r="S6" s="177"/>
    </row>
    <row r="7" spans="1:22" s="2" customFormat="1" x14ac:dyDescent="0.25">
      <c r="A7" s="175"/>
      <c r="B7" s="14"/>
      <c r="C7" s="7"/>
      <c r="D7" s="7"/>
      <c r="E7" s="70">
        <v>40543</v>
      </c>
      <c r="F7" s="70">
        <v>40908</v>
      </c>
      <c r="G7" s="70">
        <v>41274</v>
      </c>
      <c r="H7" s="70">
        <v>41639</v>
      </c>
      <c r="I7" s="70">
        <v>42004</v>
      </c>
      <c r="J7" s="70">
        <v>42369</v>
      </c>
      <c r="K7" s="70">
        <v>42735</v>
      </c>
      <c r="L7" s="70">
        <v>43100</v>
      </c>
      <c r="M7" s="70">
        <v>43465</v>
      </c>
      <c r="N7" s="70">
        <v>43830</v>
      </c>
      <c r="O7" s="7"/>
      <c r="P7" s="70">
        <v>43830</v>
      </c>
      <c r="Q7" s="70"/>
      <c r="R7" s="15"/>
      <c r="S7" s="177"/>
    </row>
    <row r="8" spans="1:22" s="2" customFormat="1" ht="69.75" thickBot="1" x14ac:dyDescent="0.35">
      <c r="A8" s="175"/>
      <c r="B8" s="14"/>
      <c r="C8" s="7"/>
      <c r="D8" s="81"/>
      <c r="E8" s="156">
        <v>2010</v>
      </c>
      <c r="F8" s="156">
        <v>2011</v>
      </c>
      <c r="G8" s="156">
        <v>2012</v>
      </c>
      <c r="H8" s="156">
        <v>2013</v>
      </c>
      <c r="I8" s="156">
        <v>2014</v>
      </c>
      <c r="J8" s="156">
        <v>2015</v>
      </c>
      <c r="K8" s="156">
        <v>2016</v>
      </c>
      <c r="L8" s="156">
        <v>2017</v>
      </c>
      <c r="M8" s="156">
        <v>2018</v>
      </c>
      <c r="N8" s="157" t="s">
        <v>138</v>
      </c>
      <c r="O8" s="158" t="s">
        <v>30</v>
      </c>
      <c r="P8" s="157" t="s">
        <v>142</v>
      </c>
      <c r="Q8" s="7"/>
      <c r="R8" s="15"/>
      <c r="S8" s="177"/>
    </row>
    <row r="9" spans="1:22" s="2" customFormat="1" ht="60" customHeight="1" thickTop="1" x14ac:dyDescent="0.25">
      <c r="A9" s="175"/>
      <c r="B9" s="14"/>
      <c r="C9" s="82" t="s">
        <v>122</v>
      </c>
      <c r="D9" s="106" t="s">
        <v>46</v>
      </c>
      <c r="E9" s="159">
        <f>COUNTIFS('Lista projektów'!$J:$J,"&gt;="&amp;'Zestawienie ogólnokrajowe'!E6,'Lista projektów'!$J:$J,"&lt;="&amp;'Zestawienie ogólnokrajowe'!E7)</f>
        <v>0</v>
      </c>
      <c r="F9" s="159">
        <f>COUNTIFS('Lista projektów'!$J:$J,"&gt;="&amp;'Zestawienie ogólnokrajowe'!F6,'Lista projektów'!$J:$J,"&lt;="&amp;'Zestawienie ogólnokrajowe'!F7)</f>
        <v>0</v>
      </c>
      <c r="G9" s="159">
        <f>COUNTIFS('Lista projektów'!$J:$J,"&gt;="&amp;'Zestawienie ogólnokrajowe'!G6,'Lista projektów'!$J:$J,"&lt;="&amp;'Zestawienie ogólnokrajowe'!G7)</f>
        <v>0</v>
      </c>
      <c r="H9" s="159">
        <f>COUNTIFS('Lista projektów'!$J:$J,"&gt;="&amp;'Zestawienie ogólnokrajowe'!H6,'Lista projektów'!$J:$J,"&lt;="&amp;'Zestawienie ogólnokrajowe'!H7)</f>
        <v>0</v>
      </c>
      <c r="I9" s="159">
        <f>COUNTIFS('Lista projektów'!$J:$J,"&gt;="&amp;'Zestawienie ogólnokrajowe'!I6,'Lista projektów'!$J:$J,"&lt;="&amp;'Zestawienie ogólnokrajowe'!I7)</f>
        <v>0</v>
      </c>
      <c r="J9" s="159">
        <f>COUNTIFS('Lista projektów'!$J:$J,"&gt;="&amp;'Zestawienie ogólnokrajowe'!J6,'Lista projektów'!$J:$J,"&lt;="&amp;'Zestawienie ogólnokrajowe'!J7)</f>
        <v>0</v>
      </c>
      <c r="K9" s="159">
        <f>COUNTIFS('Lista projektów'!$J:$J,"&gt;="&amp;'Zestawienie ogólnokrajowe'!K6,'Lista projektów'!$J:$J,"&lt;="&amp;'Zestawienie ogólnokrajowe'!K7)</f>
        <v>1</v>
      </c>
      <c r="L9" s="159">
        <f>COUNTIFS('Lista projektów'!$J:$J,"&gt;="&amp;'Zestawienie ogólnokrajowe'!L6,'Lista projektów'!$J:$J,"&lt;="&amp;'Zestawienie ogólnokrajowe'!L7)</f>
        <v>0</v>
      </c>
      <c r="M9" s="159">
        <f>COUNTIFS('Lista projektów'!$J:$J,"&gt;="&amp;'Zestawienie ogólnokrajowe'!M6,'Lista projektów'!$J:$J,"&lt;="&amp;'Zestawienie ogólnokrajowe'!M7)</f>
        <v>2</v>
      </c>
      <c r="N9" s="159">
        <f>COUNTIFS('Lista projektów'!$J:$J,"&gt;="&amp;'Zestawienie ogólnokrajowe'!N6,'Lista projektów'!$J:$J,"&lt;="&amp;'Zestawienie ogólnokrajowe'!N7)</f>
        <v>0</v>
      </c>
      <c r="O9" s="160">
        <f>SUM(E9:N9)+COUNTIFS('Lista projektów'!$J:$J,"="&amp;"TAK")</f>
        <v>3</v>
      </c>
      <c r="P9" s="260">
        <f>COUNTIFS('Lista projektów'!$J:$J,"&gt;="&amp;'Zestawienie ogólnokrajowe'!P6,'Lista projektów'!$J:$J,"&lt;="&amp;'Zestawienie ogólnokrajowe'!P7)</f>
        <v>0</v>
      </c>
      <c r="Q9" s="7"/>
      <c r="R9" s="15"/>
      <c r="S9" s="177"/>
    </row>
    <row r="10" spans="1:22" s="2" customFormat="1" ht="16.5" thickBot="1" x14ac:dyDescent="0.3">
      <c r="A10" s="175"/>
      <c r="B10" s="14"/>
      <c r="C10" s="59"/>
      <c r="D10" s="165" t="s">
        <v>97</v>
      </c>
      <c r="E10" s="161">
        <f>(SUMIFS('Lista projektów'!$I:$I,'Lista projektów'!$J:$J,"&gt;="&amp;'Zestawienie ogólnokrajowe'!E6,'Lista projektów'!$J:$J,"&lt;="&amp;'Zestawienie ogólnokrajowe'!E7)/1000)</f>
        <v>0</v>
      </c>
      <c r="F10" s="161">
        <f>(SUMIFS('Lista projektów'!$I:$I,'Lista projektów'!$J:$J,"&gt;="&amp;'Zestawienie ogólnokrajowe'!F6,'Lista projektów'!$J:$J,"&lt;="&amp;'Zestawienie ogólnokrajowe'!F7)/1000)</f>
        <v>0</v>
      </c>
      <c r="G10" s="161">
        <f>(SUMIFS('Lista projektów'!$I:$I,'Lista projektów'!$J:$J,"&gt;="&amp;'Zestawienie ogólnokrajowe'!G6,'Lista projektów'!$J:$J,"&lt;="&amp;'Zestawienie ogólnokrajowe'!G7)/1000)</f>
        <v>0</v>
      </c>
      <c r="H10" s="161">
        <f>(SUMIFS('Lista projektów'!$I:$I,'Lista projektów'!$J:$J,"&gt;="&amp;'Zestawienie ogólnokrajowe'!H6,'Lista projektów'!$J:$J,"&lt;="&amp;'Zestawienie ogólnokrajowe'!H7)/1000)</f>
        <v>0</v>
      </c>
      <c r="I10" s="161">
        <f>(SUMIFS('Lista projektów'!$I:$I,'Lista projektów'!$J:$J,"&gt;="&amp;'Zestawienie ogólnokrajowe'!I6,'Lista projektów'!$J:$J,"&lt;="&amp;'Zestawienie ogólnokrajowe'!I7)/1000)</f>
        <v>0</v>
      </c>
      <c r="J10" s="161">
        <f>(SUMIFS('Lista projektów'!$I:$I,'Lista projektów'!$J:$J,"&gt;="&amp;'Zestawienie ogólnokrajowe'!J6,'Lista projektów'!$J:$J,"&lt;="&amp;'Zestawienie ogólnokrajowe'!J7)/1000)</f>
        <v>0</v>
      </c>
      <c r="K10" s="161">
        <f>(SUMIFS('Lista projektów'!$I:$I,'Lista projektów'!$J:$J,"&gt;="&amp;'Zestawienie ogólnokrajowe'!K6,'Lista projektów'!$J:$J,"&lt;="&amp;'Zestawienie ogólnokrajowe'!K7)/1000)</f>
        <v>0.83899999999999997</v>
      </c>
      <c r="L10" s="161">
        <f>(SUMIFS('Lista projektów'!$I:$I,'Lista projektów'!$J:$J,"&gt;="&amp;'Zestawienie ogólnokrajowe'!L6,'Lista projektów'!$J:$J,"&lt;="&amp;'Zestawienie ogólnokrajowe'!L7)/1000)</f>
        <v>0</v>
      </c>
      <c r="M10" s="161">
        <f>(SUMIFS('Lista projektów'!$I:$I,'Lista projektów'!$J:$J,"&gt;="&amp;'Zestawienie ogólnokrajowe'!M6,'Lista projektów'!$J:$J,"&lt;="&amp;'Zestawienie ogólnokrajowe'!M7)/1000)</f>
        <v>1.2390000000000001</v>
      </c>
      <c r="N10" s="161">
        <f>(SUMIFS('Lista projektów'!$I:$I,'Lista projektów'!$J:$J,"&gt;="&amp;'Zestawienie ogólnokrajowe'!N6,'Lista projektów'!$J:$J,"&lt;="&amp;'Zestawienie ogólnokrajowe'!N7)/1000)</f>
        <v>0</v>
      </c>
      <c r="O10" s="162">
        <f>SUM(E10:N10)+SUMIFS('Lista projektów'!$I:$I,'Lista projektów'!$J:$J,"="&amp;"TAK")/1000</f>
        <v>2.0780000000000003</v>
      </c>
      <c r="P10" s="161">
        <f>(SUMIFS('Lista projektów'!$I:$I,'Lista projektów'!$J:$J,"&gt;="&amp;'Zestawienie ogólnokrajowe'!P6,'Lista projektów'!$J:$J,"&lt;="&amp;'Zestawienie ogólnokrajowe'!P7)/1000)</f>
        <v>0</v>
      </c>
      <c r="Q10" s="129" t="s">
        <v>102</v>
      </c>
      <c r="R10" s="15"/>
      <c r="S10" s="177"/>
    </row>
    <row r="11" spans="1:22" s="2" customFormat="1" ht="63" x14ac:dyDescent="0.25">
      <c r="A11" s="175"/>
      <c r="B11" s="14"/>
      <c r="C11" s="82" t="s">
        <v>123</v>
      </c>
      <c r="D11" s="106" t="s">
        <v>46</v>
      </c>
      <c r="E11" s="159">
        <f>COUNTIFS('Lista projektów'!$K:$K,"&gt;="&amp;'Zestawienie ogólnokrajowe'!E6,'Lista projektów'!$K:$K,"&lt;="&amp;'Zestawienie ogólnokrajowe'!E7)</f>
        <v>0</v>
      </c>
      <c r="F11" s="159">
        <f>COUNTIFS('Lista projektów'!$K:$K,"&gt;="&amp;'Zestawienie ogólnokrajowe'!F6,'Lista projektów'!$K:$K,"&lt;="&amp;'Zestawienie ogólnokrajowe'!F7)</f>
        <v>0</v>
      </c>
      <c r="G11" s="159">
        <f>COUNTIFS('Lista projektów'!$K:$K,"&gt;="&amp;'Zestawienie ogólnokrajowe'!G6,'Lista projektów'!$K:$K,"&lt;="&amp;'Zestawienie ogólnokrajowe'!G7)</f>
        <v>0</v>
      </c>
      <c r="H11" s="159">
        <f>COUNTIFS('Lista projektów'!$K:$K,"&gt;="&amp;'Zestawienie ogólnokrajowe'!H6,'Lista projektów'!$K:$K,"&lt;="&amp;'Zestawienie ogólnokrajowe'!H7)</f>
        <v>0</v>
      </c>
      <c r="I11" s="159">
        <f>COUNTIFS('Lista projektów'!$K:$K,"&gt;="&amp;'Zestawienie ogólnokrajowe'!I6,'Lista projektów'!$K:$K,"&lt;="&amp;'Zestawienie ogólnokrajowe'!I7)</f>
        <v>0</v>
      </c>
      <c r="J11" s="159">
        <f>COUNTIFS('Lista projektów'!$K:$K,"&gt;="&amp;'Zestawienie ogólnokrajowe'!J6,'Lista projektów'!$K:$K,"&lt;="&amp;'Zestawienie ogólnokrajowe'!J7)</f>
        <v>0</v>
      </c>
      <c r="K11" s="159">
        <f>COUNTIFS('Lista projektów'!$K:$K,"&gt;="&amp;'Zestawienie ogólnokrajowe'!K6,'Lista projektów'!$K:$K,"&lt;="&amp;'Zestawienie ogólnokrajowe'!K7)</f>
        <v>0</v>
      </c>
      <c r="L11" s="159">
        <f>COUNTIFS('Lista projektów'!$K:$K,"&gt;="&amp;'Zestawienie ogólnokrajowe'!L6,'Lista projektów'!$K:$K,"&lt;="&amp;'Zestawienie ogólnokrajowe'!L7)</f>
        <v>0</v>
      </c>
      <c r="M11" s="159">
        <f>COUNTIFS('Lista projektów'!$K:$K,"&gt;="&amp;'Zestawienie ogólnokrajowe'!M6,'Lista projektów'!$K:$K,"&lt;="&amp;'Zestawienie ogólnokrajowe'!M7)</f>
        <v>0</v>
      </c>
      <c r="N11" s="159">
        <f>COUNTIFS('Lista projektów'!$K:$K,"&gt;="&amp;'Zestawienie ogólnokrajowe'!N6,'Lista projektów'!$K:$K,"&lt;="&amp;'Zestawienie ogólnokrajowe'!N7)</f>
        <v>1</v>
      </c>
      <c r="O11" s="163">
        <f>SUM(E11:N11)+COUNTIFS('Lista projektów'!$K:$K,"="&amp;"TAK")</f>
        <v>4</v>
      </c>
      <c r="P11" s="260">
        <f>COUNTIFS('Lista projektów'!$K:$K,"&gt;="&amp;'Zestawienie ogólnokrajowe'!P6,'Lista projektów'!$K:$K,"&lt;="&amp;'Zestawienie ogólnokrajowe'!P7)</f>
        <v>1</v>
      </c>
      <c r="Q11" s="129"/>
      <c r="R11" s="15"/>
      <c r="S11" s="177"/>
    </row>
    <row r="12" spans="1:22" s="2" customFormat="1" ht="16.5" thickBot="1" x14ac:dyDescent="0.3">
      <c r="A12" s="175"/>
      <c r="B12" s="14"/>
      <c r="C12" s="59"/>
      <c r="D12" s="165" t="s">
        <v>97</v>
      </c>
      <c r="E12" s="161">
        <f>SUMIFS('Lista projektów'!$I:$I,'Lista projektów'!$K:$K,"&gt;="&amp;'Zestawienie ogólnokrajowe'!E6,'Lista projektów'!$K:$K,"&lt;="&amp;'Zestawienie ogólnokrajowe'!E7)/1000</f>
        <v>0</v>
      </c>
      <c r="F12" s="161">
        <f>SUMIFS('Lista projektów'!$I:$I,'Lista projektów'!$K:$K,"&gt;="&amp;'Zestawienie ogólnokrajowe'!F6,'Lista projektów'!$K:$K,"&lt;="&amp;'Zestawienie ogólnokrajowe'!F7)/1000</f>
        <v>0</v>
      </c>
      <c r="G12" s="161">
        <f>SUMIFS('Lista projektów'!$I:$I,'Lista projektów'!$K:$K,"&gt;="&amp;'Zestawienie ogólnokrajowe'!G6,'Lista projektów'!$K:$K,"&lt;="&amp;'Zestawienie ogólnokrajowe'!G7)/1000</f>
        <v>0</v>
      </c>
      <c r="H12" s="161">
        <f>SUMIFS('Lista projektów'!$I:$I,'Lista projektów'!$K:$K,"&gt;="&amp;'Zestawienie ogólnokrajowe'!H6,'Lista projektów'!$K:$K,"&lt;="&amp;'Zestawienie ogólnokrajowe'!H7)/1000</f>
        <v>0</v>
      </c>
      <c r="I12" s="161">
        <f>SUMIFS('Lista projektów'!$I:$I,'Lista projektów'!$K:$K,"&gt;="&amp;'Zestawienie ogólnokrajowe'!I6,'Lista projektów'!$K:$K,"&lt;="&amp;'Zestawienie ogólnokrajowe'!I7)/1000</f>
        <v>0</v>
      </c>
      <c r="J12" s="161">
        <f>SUMIFS('Lista projektów'!$I:$I,'Lista projektów'!$K:$K,"&gt;="&amp;'Zestawienie ogólnokrajowe'!J6,'Lista projektów'!$K:$K,"&lt;="&amp;'Zestawienie ogólnokrajowe'!J7)/1000</f>
        <v>0</v>
      </c>
      <c r="K12" s="161">
        <f>SUMIFS('Lista projektów'!$I:$I,'Lista projektów'!$K:$K,"&gt;="&amp;'Zestawienie ogólnokrajowe'!K6,'Lista projektów'!$K:$K,"&lt;="&amp;'Zestawienie ogólnokrajowe'!K7)/1000</f>
        <v>0</v>
      </c>
      <c r="L12" s="161">
        <f>SUMIFS('Lista projektów'!$I:$I,'Lista projektów'!$K:$K,"&gt;="&amp;'Zestawienie ogólnokrajowe'!L6,'Lista projektów'!$K:$K,"&lt;="&amp;'Zestawienie ogólnokrajowe'!L7)/1000</f>
        <v>0</v>
      </c>
      <c r="M12" s="161">
        <f>SUMIFS('Lista projektów'!$I:$I,'Lista projektów'!$K:$K,"&gt;="&amp;'Zestawienie ogólnokrajowe'!M6,'Lista projektów'!$K:$K,"&lt;="&amp;'Zestawienie ogólnokrajowe'!M7)/1000</f>
        <v>0</v>
      </c>
      <c r="N12" s="161">
        <f>SUMIFS('Lista projektów'!$I:$I,'Lista projektów'!$K:$K,"&gt;="&amp;'Zestawienie ogólnokrajowe'!N6,'Lista projektów'!$K:$K,"&lt;="&amp;'Zestawienie ogólnokrajowe'!N7)/1000</f>
        <v>7</v>
      </c>
      <c r="O12" s="164">
        <f>SUM(E12:N12)+SUMIFS('Lista projektów'!$I:$I,'Lista projektów'!$K:$K,"="&amp;"TAK")/1000</f>
        <v>9.0779999999999994</v>
      </c>
      <c r="P12" s="161">
        <f>SUMIFS('Lista projektów'!$I:$I,'Lista projektów'!$K:$K,"&gt;="&amp;'Zestawienie ogólnokrajowe'!P6,'Lista projektów'!$K:$K,"&lt;="&amp;'Zestawienie ogólnokrajowe'!P7)/1000</f>
        <v>7</v>
      </c>
      <c r="Q12" s="129" t="s">
        <v>102</v>
      </c>
      <c r="R12" s="15"/>
      <c r="S12" s="177"/>
    </row>
    <row r="13" spans="1:22" s="2" customFormat="1" ht="47.25" x14ac:dyDescent="0.25">
      <c r="A13" s="175"/>
      <c r="B13" s="14"/>
      <c r="C13" s="82" t="s">
        <v>121</v>
      </c>
      <c r="D13" s="106" t="s">
        <v>94</v>
      </c>
      <c r="E13" s="159">
        <f>COUNTIFS('Lista projektów'!$Q:$Q,"&gt;="&amp;'Zestawienie ogólnokrajowe'!E6,'Lista projektów'!$Q:$Q,"&lt;="&amp;'Zestawienie ogólnokrajowe'!E7)</f>
        <v>0</v>
      </c>
      <c r="F13" s="159">
        <f>COUNTIFS('Lista projektów'!$Q:$Q,"&gt;="&amp;'Zestawienie ogólnokrajowe'!F6,'Lista projektów'!$Q:$Q,"&lt;="&amp;'Zestawienie ogólnokrajowe'!F7)</f>
        <v>0</v>
      </c>
      <c r="G13" s="159">
        <f>COUNTIFS('Lista projektów'!$Q:$Q,"&gt;="&amp;'Zestawienie ogólnokrajowe'!G6,'Lista projektów'!$Q:$Q,"&lt;="&amp;'Zestawienie ogólnokrajowe'!G7)</f>
        <v>0</v>
      </c>
      <c r="H13" s="159">
        <f>COUNTIFS('Lista projektów'!$Q:$Q,"&gt;="&amp;'Zestawienie ogólnokrajowe'!H6,'Lista projektów'!$Q:$Q,"&lt;="&amp;'Zestawienie ogólnokrajowe'!H7)</f>
        <v>0</v>
      </c>
      <c r="I13" s="159">
        <f>COUNTIFS('Lista projektów'!$Q:$Q,"&gt;="&amp;'Zestawienie ogólnokrajowe'!I6,'Lista projektów'!$Q:$Q,"&lt;="&amp;'Zestawienie ogólnokrajowe'!I7)</f>
        <v>0</v>
      </c>
      <c r="J13" s="159">
        <f>COUNTIFS('Lista projektów'!$Q:$Q,"&gt;="&amp;'Zestawienie ogólnokrajowe'!J6,'Lista projektów'!$Q:$Q,"&lt;="&amp;'Zestawienie ogólnokrajowe'!J7)</f>
        <v>1</v>
      </c>
      <c r="K13" s="159">
        <f>COUNTIFS('Lista projektów'!$Q:$Q,"&gt;="&amp;'Zestawienie ogólnokrajowe'!K6,'Lista projektów'!$Q:$Q,"&lt;="&amp;'Zestawienie ogólnokrajowe'!K7)</f>
        <v>1</v>
      </c>
      <c r="L13" s="159">
        <f>COUNTIFS('Lista projektów'!$Q:$Q,"&gt;="&amp;'Zestawienie ogólnokrajowe'!L6,'Lista projektów'!$Q:$Q,"&lt;="&amp;'Zestawienie ogólnokrajowe'!L7)</f>
        <v>0</v>
      </c>
      <c r="M13" s="159">
        <f>COUNTIFS('Lista projektów'!$Q:$Q,"&gt;="&amp;'Zestawienie ogólnokrajowe'!M6,'Lista projektów'!$Q:$Q,"&lt;="&amp;'Zestawienie ogólnokrajowe'!M7)</f>
        <v>1</v>
      </c>
      <c r="N13" s="159">
        <f>COUNTIFS('Lista projektów'!$Q:$Q,"&gt;="&amp;'Zestawienie ogólnokrajowe'!N6,'Lista projektów'!$Q:$Q,"&lt;="&amp;'Zestawienie ogólnokrajowe'!N7)</f>
        <v>0</v>
      </c>
      <c r="O13" s="160">
        <f>SUM(E13:N13)+COUNTIFS('Lista projektów'!$Q:$Q,"="&amp;"TAK")</f>
        <v>3</v>
      </c>
      <c r="P13" s="260">
        <f>COUNTIFS('Lista projektów'!$Q:$Q,"&gt;="&amp;'Zestawienie ogólnokrajowe'!P6,'Lista projektów'!$Q:$Q,"&lt;="&amp;'Zestawienie ogólnokrajowe'!P7)</f>
        <v>0</v>
      </c>
      <c r="Q13" s="129"/>
      <c r="R13" s="15"/>
      <c r="S13" s="177"/>
    </row>
    <row r="14" spans="1:22" s="2" customFormat="1" ht="16.5" thickBot="1" x14ac:dyDescent="0.3">
      <c r="A14" s="175"/>
      <c r="B14" s="14"/>
      <c r="C14" s="59"/>
      <c r="D14" s="165" t="s">
        <v>97</v>
      </c>
      <c r="E14" s="161">
        <f>SUMIFS('Lista projektów'!$I:$I,'Lista projektów'!$Q:$Q,"&gt;="&amp;'Zestawienie ogólnokrajowe'!E6,'Lista projektów'!$Q:$Q,"&lt;="&amp;'Zestawienie ogólnokrajowe'!E7)/1000</f>
        <v>0</v>
      </c>
      <c r="F14" s="161">
        <f>SUMIFS('Lista projektów'!$I:$I,'Lista projektów'!$Q:$Q,"&gt;="&amp;'Zestawienie ogólnokrajowe'!F6,'Lista projektów'!$Q:$Q,"&lt;="&amp;'Zestawienie ogólnokrajowe'!F7)/1000</f>
        <v>0</v>
      </c>
      <c r="G14" s="161">
        <f>SUMIFS('Lista projektów'!$I:$I,'Lista projektów'!$Q:$Q,"&gt;="&amp;'Zestawienie ogólnokrajowe'!G6,'Lista projektów'!$Q:$Q,"&lt;="&amp;'Zestawienie ogólnokrajowe'!G7)/1000</f>
        <v>0</v>
      </c>
      <c r="H14" s="161">
        <f>SUMIFS('Lista projektów'!$I:$I,'Lista projektów'!$Q:$Q,"&gt;="&amp;'Zestawienie ogólnokrajowe'!H6,'Lista projektów'!$Q:$Q,"&lt;="&amp;'Zestawienie ogólnokrajowe'!H7)/1000</f>
        <v>0</v>
      </c>
      <c r="I14" s="161">
        <f>SUMIFS('Lista projektów'!$I:$I,'Lista projektów'!$Q:$Q,"&gt;="&amp;'Zestawienie ogólnokrajowe'!I6,'Lista projektów'!$Q:$Q,"&lt;="&amp;'Zestawienie ogólnokrajowe'!I7)/1000</f>
        <v>0</v>
      </c>
      <c r="J14" s="161">
        <f>SUMIFS('Lista projektów'!$I:$I,'Lista projektów'!$Q:$Q,"&gt;="&amp;'Zestawienie ogólnokrajowe'!J6,'Lista projektów'!$Q:$Q,"&lt;="&amp;'Zestawienie ogólnokrajowe'!J7)/1000</f>
        <v>0.9</v>
      </c>
      <c r="K14" s="161">
        <f>SUMIFS('Lista projektów'!$I:$I,'Lista projektów'!$Q:$Q,"&gt;="&amp;'Zestawienie ogólnokrajowe'!K6,'Lista projektów'!$Q:$Q,"&lt;="&amp;'Zestawienie ogólnokrajowe'!K7)/1000</f>
        <v>0.83899999999999997</v>
      </c>
      <c r="L14" s="161">
        <f>SUMIFS('Lista projektów'!$I:$I,'Lista projektów'!$Q:$Q,"&gt;="&amp;'Zestawienie ogólnokrajowe'!L6,'Lista projektów'!$Q:$Q,"&lt;="&amp;'Zestawienie ogólnokrajowe'!L7)/1000</f>
        <v>0</v>
      </c>
      <c r="M14" s="161">
        <f>SUMIFS('Lista projektów'!$I:$I,'Lista projektów'!$Q:$Q,"&gt;="&amp;'Zestawienie ogólnokrajowe'!M6,'Lista projektów'!$Q:$Q,"&lt;="&amp;'Zestawienie ogólnokrajowe'!M7)/1000</f>
        <v>0.999</v>
      </c>
      <c r="N14" s="161">
        <f>SUMIFS('Lista projektów'!$I:$I,'Lista projektów'!$Q:$Q,"&gt;="&amp;'Zestawienie ogólnokrajowe'!N6,'Lista projektów'!$Q:$Q,"&lt;="&amp;'Zestawienie ogólnokrajowe'!N7)/1000</f>
        <v>0</v>
      </c>
      <c r="O14" s="162">
        <f>SUM(E14:N14)+SUMIFS('Lista projektów'!$I:$I,'Lista projektów'!$Q:$Q,"="&amp;"TAK")/1000</f>
        <v>2.738</v>
      </c>
      <c r="P14" s="161">
        <f>SUMIFS('Lista projektów'!$I:$I,'Lista projektów'!$Q:$Q,"&gt;="&amp;'Zestawienie ogólnokrajowe'!P6,'Lista projektów'!$Q:$Q,"&lt;="&amp;'Zestawienie ogólnokrajowe'!P7)/1000</f>
        <v>0</v>
      </c>
      <c r="Q14" s="129" t="s">
        <v>102</v>
      </c>
      <c r="R14" s="15"/>
      <c r="S14" s="177"/>
    </row>
    <row r="15" spans="1:22" s="2" customFormat="1" ht="47.25" x14ac:dyDescent="0.25">
      <c r="A15" s="175"/>
      <c r="B15" s="14"/>
      <c r="C15" s="82" t="s">
        <v>124</v>
      </c>
      <c r="D15" s="106" t="s">
        <v>46</v>
      </c>
      <c r="E15" s="159">
        <f>COUNTIFS('Lista projektów'!$P:$P,"&gt;="&amp;'Zestawienie ogólnokrajowe'!E6,'Lista projektów'!$P:$P,"&lt;="&amp;'Zestawienie ogólnokrajowe'!E7)</f>
        <v>0</v>
      </c>
      <c r="F15" s="159">
        <f>COUNTIFS('Lista projektów'!$P:$P,"&gt;="&amp;'Zestawienie ogólnokrajowe'!F6,'Lista projektów'!$P:$P,"&lt;="&amp;'Zestawienie ogólnokrajowe'!F7)</f>
        <v>0</v>
      </c>
      <c r="G15" s="159">
        <f>COUNTIFS('Lista projektów'!$P:$P,"&gt;="&amp;'Zestawienie ogólnokrajowe'!G6,'Lista projektów'!$P:$P,"&lt;="&amp;'Zestawienie ogólnokrajowe'!G7)</f>
        <v>0</v>
      </c>
      <c r="H15" s="159">
        <f>COUNTIFS('Lista projektów'!$P:$P,"&gt;="&amp;'Zestawienie ogólnokrajowe'!H6,'Lista projektów'!$P:$P,"&lt;="&amp;'Zestawienie ogólnokrajowe'!H7)</f>
        <v>0</v>
      </c>
      <c r="I15" s="159">
        <f>COUNTIFS('Lista projektów'!$P:$P,"&gt;="&amp;'Zestawienie ogólnokrajowe'!I6,'Lista projektów'!$P:$P,"&lt;="&amp;'Zestawienie ogólnokrajowe'!I7)</f>
        <v>0</v>
      </c>
      <c r="J15" s="159">
        <f>COUNTIFS('Lista projektów'!$P:$P,"&gt;="&amp;'Zestawienie ogólnokrajowe'!J6,'Lista projektów'!$P:$P,"&lt;="&amp;'Zestawienie ogólnokrajowe'!J7)</f>
        <v>1</v>
      </c>
      <c r="K15" s="159">
        <f>COUNTIFS('Lista projektów'!$P:$P,"&gt;="&amp;'Zestawienie ogólnokrajowe'!K6,'Lista projektów'!$P:$P,"&lt;="&amp;'Zestawienie ogólnokrajowe'!K7)</f>
        <v>1</v>
      </c>
      <c r="L15" s="159">
        <f>COUNTIFS('Lista projektów'!$P:$P,"&gt;="&amp;'Zestawienie ogólnokrajowe'!L6,'Lista projektów'!$P:$P,"&lt;="&amp;'Zestawienie ogólnokrajowe'!L7)</f>
        <v>0</v>
      </c>
      <c r="M15" s="159">
        <f>COUNTIFS('Lista projektów'!$P:$P,"&gt;="&amp;'Zestawienie ogólnokrajowe'!M6,'Lista projektów'!$P:$P,"&lt;="&amp;'Zestawienie ogólnokrajowe'!M7)</f>
        <v>2</v>
      </c>
      <c r="N15" s="159">
        <f>COUNTIFS('Lista projektów'!$P:$P,"&gt;="&amp;'Zestawienie ogólnokrajowe'!N6,'Lista projektów'!$P:$P,"&lt;="&amp;'Zestawienie ogólnokrajowe'!N7)</f>
        <v>2</v>
      </c>
      <c r="O15" s="160">
        <f>SUM(E15:N15)+COUNTIFS('Lista projektów'!$P:$P,"="&amp;"TAK")</f>
        <v>6</v>
      </c>
      <c r="P15" s="260">
        <f>COUNTIFS('Lista projektów'!$P:$P,"&gt;="&amp;'Zestawienie ogólnokrajowe'!P6,'Lista projektów'!$P:$P,"&lt;="&amp;'Zestawienie ogólnokrajowe'!P7)</f>
        <v>1</v>
      </c>
      <c r="Q15" s="129"/>
      <c r="R15" s="15"/>
      <c r="S15" s="177"/>
    </row>
    <row r="16" spans="1:22" s="2" customFormat="1" ht="16.5" thickBot="1" x14ac:dyDescent="0.3">
      <c r="A16" s="175"/>
      <c r="B16" s="14"/>
      <c r="C16" s="59"/>
      <c r="D16" s="165" t="s">
        <v>97</v>
      </c>
      <c r="E16" s="161">
        <f>SUMIFS('Lista projektów'!$I:$I,'Lista projektów'!$P:$P,"&gt;="&amp;'Zestawienie ogólnokrajowe'!E6,'Lista projektów'!$P:$P,"&lt;="&amp;'Zestawienie ogólnokrajowe'!E7)/1000</f>
        <v>0</v>
      </c>
      <c r="F16" s="161">
        <f>SUMIFS('Lista projektów'!$I:$I,'Lista projektów'!$P:$P,"&gt;="&amp;'Zestawienie ogólnokrajowe'!F6,'Lista projektów'!$P:$P,"&lt;="&amp;'Zestawienie ogólnokrajowe'!F7)/1000</f>
        <v>0</v>
      </c>
      <c r="G16" s="161">
        <f>SUMIFS('Lista projektów'!$I:$I,'Lista projektów'!$P:$P,"&gt;="&amp;'Zestawienie ogólnokrajowe'!G6,'Lista projektów'!$P:$P,"&lt;="&amp;'Zestawienie ogólnokrajowe'!G7)/1000</f>
        <v>0</v>
      </c>
      <c r="H16" s="161">
        <f>SUMIFS('Lista projektów'!$I:$I,'Lista projektów'!$P:$P,"&gt;="&amp;'Zestawienie ogólnokrajowe'!H6,'Lista projektów'!$P:$P,"&lt;="&amp;'Zestawienie ogólnokrajowe'!H7)/1000</f>
        <v>0</v>
      </c>
      <c r="I16" s="161">
        <f>SUMIFS('Lista projektów'!$I:$I,'Lista projektów'!$P:$P,"&gt;="&amp;'Zestawienie ogólnokrajowe'!I6,'Lista projektów'!$P:$P,"&lt;="&amp;'Zestawienie ogólnokrajowe'!I7)/1000</f>
        <v>0</v>
      </c>
      <c r="J16" s="161">
        <f>SUMIFS('Lista projektów'!$I:$I,'Lista projektów'!$P:$P,"&gt;="&amp;'Zestawienie ogólnokrajowe'!J6,'Lista projektów'!$P:$P,"&lt;="&amp;'Zestawienie ogólnokrajowe'!J7)/1000</f>
        <v>0.9</v>
      </c>
      <c r="K16" s="161">
        <f>SUMIFS('Lista projektów'!$I:$I,'Lista projektów'!$P:$P,"&gt;="&amp;'Zestawienie ogólnokrajowe'!K6,'Lista projektów'!$P:$P,"&lt;="&amp;'Zestawienie ogólnokrajowe'!K7)/1000</f>
        <v>0.83899999999999997</v>
      </c>
      <c r="L16" s="161">
        <f>SUMIFS('Lista projektów'!$I:$I,'Lista projektów'!$P:$P,"&gt;="&amp;'Zestawienie ogólnokrajowe'!L6,'Lista projektów'!$P:$P,"&lt;="&amp;'Zestawienie ogólnokrajowe'!L7)/1000</f>
        <v>0</v>
      </c>
      <c r="M16" s="161">
        <f>SUMIFS('Lista projektów'!$I:$I,'Lista projektów'!$P:$P,"&gt;="&amp;'Zestawienie ogólnokrajowe'!M6,'Lista projektów'!$P:$P,"&lt;="&amp;'Zestawienie ogólnokrajowe'!M7)/1000</f>
        <v>1.2390000000000001</v>
      </c>
      <c r="N16" s="161">
        <f>SUMIFS('Lista projektów'!$I:$I,'Lista projektów'!$P:$P,"&gt;="&amp;'Zestawienie ogólnokrajowe'!N6,'Lista projektów'!$P:$P,"&lt;="&amp;'Zestawienie ogólnokrajowe'!N7)/1000</f>
        <v>7.1935000000000002</v>
      </c>
      <c r="O16" s="162">
        <f>SUM(E16:N16)+SUMIFS('Lista projektów'!$I:$I,'Lista projektów'!$P:$P,"="&amp;"TAK")/1000</f>
        <v>10.1715</v>
      </c>
      <c r="P16" s="161">
        <f>SUMIFS('Lista projektów'!$I:$I,'Lista projektów'!$P:$P,"&gt;="&amp;'Zestawienie ogólnokrajowe'!P6,'Lista projektów'!$P:$P,"&lt;="&amp;'Zestawienie ogólnokrajowe'!P7)/1000</f>
        <v>7</v>
      </c>
      <c r="Q16" s="129" t="s">
        <v>102</v>
      </c>
      <c r="R16" s="15"/>
      <c r="S16" s="177"/>
    </row>
    <row r="17" spans="1:19" s="2" customFormat="1" x14ac:dyDescent="0.25">
      <c r="A17" s="175"/>
      <c r="B17" s="14"/>
      <c r="C17" s="7"/>
      <c r="D17" s="7"/>
      <c r="E17" s="7"/>
      <c r="F17" s="7"/>
      <c r="G17" s="7"/>
      <c r="H17" s="7"/>
      <c r="I17" s="7"/>
      <c r="J17" s="7"/>
      <c r="K17" s="7"/>
      <c r="L17" s="7"/>
      <c r="M17" s="4"/>
      <c r="N17" s="4"/>
      <c r="O17" s="51"/>
      <c r="P17" s="7"/>
      <c r="Q17" s="7"/>
      <c r="R17" s="15"/>
      <c r="S17" s="177"/>
    </row>
    <row r="18" spans="1:19" s="2" customFormat="1" x14ac:dyDescent="0.25">
      <c r="A18" s="175"/>
      <c r="B18" s="14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15"/>
      <c r="S18" s="177"/>
    </row>
    <row r="19" spans="1:19" s="2" customFormat="1" x14ac:dyDescent="0.25">
      <c r="A19" s="175"/>
      <c r="B19" s="14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15"/>
      <c r="S19" s="177"/>
    </row>
    <row r="20" spans="1:19" s="2" customFormat="1" x14ac:dyDescent="0.25">
      <c r="A20" s="175"/>
      <c r="B20" s="14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15"/>
      <c r="S20" s="177"/>
    </row>
    <row r="21" spans="1:19" s="2" customFormat="1" x14ac:dyDescent="0.25">
      <c r="A21" s="175"/>
      <c r="B21" s="14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52"/>
      <c r="O21" s="7"/>
      <c r="P21" s="7"/>
      <c r="Q21" s="7"/>
      <c r="R21" s="15"/>
      <c r="S21" s="177"/>
    </row>
    <row r="22" spans="1:19" s="2" customFormat="1" x14ac:dyDescent="0.25">
      <c r="A22" s="175"/>
      <c r="B22" s="14"/>
      <c r="C22" s="7"/>
      <c r="D22" s="7"/>
      <c r="E22" s="7"/>
      <c r="F22" s="7"/>
      <c r="G22" s="7"/>
      <c r="H22" s="265"/>
      <c r="I22" s="7"/>
      <c r="J22" s="7"/>
      <c r="K22" s="7"/>
      <c r="L22" s="7"/>
      <c r="M22" s="7"/>
      <c r="N22" s="7"/>
      <c r="O22" s="7"/>
      <c r="P22" s="7"/>
      <c r="Q22" s="7"/>
      <c r="R22" s="15"/>
      <c r="S22" s="177"/>
    </row>
    <row r="23" spans="1:19" s="2" customFormat="1" x14ac:dyDescent="0.25">
      <c r="A23" s="175"/>
      <c r="B23" s="14"/>
      <c r="C23" s="265"/>
      <c r="D23" s="265"/>
      <c r="E23" s="265"/>
      <c r="F23" s="265"/>
      <c r="G23" s="265"/>
      <c r="H23" s="265"/>
      <c r="I23" s="7"/>
      <c r="J23" s="7"/>
      <c r="K23" s="7"/>
      <c r="L23" s="7"/>
      <c r="M23" s="7"/>
      <c r="N23" s="7"/>
      <c r="O23" s="7"/>
      <c r="P23" s="7"/>
      <c r="Q23" s="7"/>
      <c r="R23" s="15"/>
      <c r="S23" s="177"/>
    </row>
    <row r="24" spans="1:19" s="2" customFormat="1" x14ac:dyDescent="0.25">
      <c r="A24" s="175"/>
      <c r="B24" s="14"/>
      <c r="C24" s="7"/>
      <c r="D24" s="7"/>
      <c r="E24" s="7"/>
      <c r="F24" s="7"/>
      <c r="G24" s="7"/>
      <c r="H24" s="7">
        <f>P10</f>
        <v>0</v>
      </c>
      <c r="I24" s="7"/>
      <c r="J24" s="7"/>
      <c r="K24" s="7"/>
      <c r="L24" s="7"/>
      <c r="M24" s="7"/>
      <c r="N24" s="7"/>
      <c r="O24" s="265">
        <f>P9</f>
        <v>0</v>
      </c>
      <c r="P24" s="7"/>
      <c r="Q24" s="7"/>
      <c r="R24" s="15"/>
      <c r="S24" s="177"/>
    </row>
    <row r="25" spans="1:19" s="2" customFormat="1" x14ac:dyDescent="0.25">
      <c r="A25" s="175"/>
      <c r="B25" s="14"/>
      <c r="C25" s="7">
        <f>I10</f>
        <v>0</v>
      </c>
      <c r="D25" s="7">
        <f>J10</f>
        <v>0</v>
      </c>
      <c r="E25" s="7">
        <f>K10</f>
        <v>0.83899999999999997</v>
      </c>
      <c r="F25" s="7">
        <f>L10</f>
        <v>0</v>
      </c>
      <c r="G25" s="7">
        <f>M10</f>
        <v>1.2390000000000001</v>
      </c>
      <c r="H25" s="270">
        <f>N10-H24</f>
        <v>0</v>
      </c>
      <c r="I25" s="7"/>
      <c r="J25" s="265">
        <f>I9</f>
        <v>0</v>
      </c>
      <c r="K25" s="265">
        <f t="shared" ref="K25:N25" si="0">J9</f>
        <v>0</v>
      </c>
      <c r="L25" s="265">
        <f t="shared" si="0"/>
        <v>1</v>
      </c>
      <c r="M25" s="265">
        <f t="shared" si="0"/>
        <v>0</v>
      </c>
      <c r="N25" s="265">
        <f t="shared" si="0"/>
        <v>2</v>
      </c>
      <c r="O25" s="265">
        <f>N9-O24</f>
        <v>0</v>
      </c>
      <c r="P25" s="7"/>
      <c r="Q25" s="7"/>
      <c r="R25" s="15"/>
      <c r="S25" s="177"/>
    </row>
    <row r="26" spans="1:19" s="2" customFormat="1" x14ac:dyDescent="0.25">
      <c r="A26" s="175"/>
      <c r="B26" s="14"/>
      <c r="C26" s="7"/>
      <c r="D26" s="7"/>
      <c r="E26" s="7"/>
      <c r="F26" s="7"/>
      <c r="G26" s="7"/>
      <c r="H26" s="7"/>
      <c r="I26" s="7"/>
      <c r="J26" s="4"/>
      <c r="K26" s="7"/>
      <c r="L26" s="7"/>
      <c r="M26" s="7"/>
      <c r="N26" s="7"/>
      <c r="O26" s="7"/>
      <c r="P26" s="7"/>
      <c r="Q26" s="7"/>
      <c r="R26" s="15"/>
      <c r="S26" s="177"/>
    </row>
    <row r="27" spans="1:19" s="2" customFormat="1" x14ac:dyDescent="0.25">
      <c r="A27" s="175"/>
      <c r="B27" s="14"/>
      <c r="C27" s="7"/>
      <c r="D27" s="7"/>
      <c r="E27" s="7"/>
      <c r="F27" s="7"/>
      <c r="G27" s="7"/>
      <c r="H27" s="7"/>
      <c r="I27" s="7"/>
      <c r="J27" s="5"/>
      <c r="K27" s="7"/>
      <c r="L27" s="7"/>
      <c r="M27" s="7"/>
      <c r="N27" s="7"/>
      <c r="O27" s="7"/>
      <c r="P27" s="7"/>
      <c r="Q27" s="7"/>
      <c r="R27" s="15"/>
      <c r="S27" s="177"/>
    </row>
    <row r="28" spans="1:19" s="2" customFormat="1" x14ac:dyDescent="0.25">
      <c r="A28" s="175"/>
      <c r="B28" s="14"/>
      <c r="C28" s="7"/>
      <c r="D28" s="7"/>
      <c r="E28" s="7"/>
      <c r="F28" s="7"/>
      <c r="G28" s="5"/>
      <c r="H28" s="6"/>
      <c r="I28" s="7"/>
      <c r="J28" s="5"/>
      <c r="K28" s="7"/>
      <c r="L28" s="7"/>
      <c r="M28" s="53"/>
      <c r="N28" s="53"/>
      <c r="O28" s="53"/>
      <c r="P28" s="53"/>
      <c r="Q28" s="53"/>
      <c r="R28" s="15"/>
      <c r="S28" s="177"/>
    </row>
    <row r="29" spans="1:19" s="2" customFormat="1" ht="41.25" customHeight="1" x14ac:dyDescent="0.25">
      <c r="A29" s="175"/>
      <c r="B29" s="14"/>
      <c r="C29" s="7"/>
      <c r="D29" s="7"/>
      <c r="E29" s="7"/>
      <c r="F29" s="7"/>
      <c r="G29" s="5"/>
      <c r="H29" s="6"/>
      <c r="I29" s="7"/>
      <c r="J29" s="5"/>
      <c r="K29" s="7"/>
      <c r="L29" s="7"/>
      <c r="M29" s="53"/>
      <c r="N29" s="53"/>
      <c r="O29" s="63"/>
      <c r="P29" s="63"/>
      <c r="Q29" s="63"/>
      <c r="R29" s="15"/>
      <c r="S29" s="177"/>
    </row>
    <row r="30" spans="1:19" s="2" customFormat="1" x14ac:dyDescent="0.25">
      <c r="A30" s="175"/>
      <c r="B30" s="14"/>
      <c r="C30" s="7"/>
      <c r="D30" s="7"/>
      <c r="E30" s="7"/>
      <c r="F30" s="7"/>
      <c r="G30" s="5"/>
      <c r="H30" s="6"/>
      <c r="I30" s="7"/>
      <c r="J30" s="5"/>
      <c r="K30" s="7"/>
      <c r="L30" s="7"/>
      <c r="M30" s="53"/>
      <c r="N30" s="53"/>
      <c r="O30" s="64"/>
      <c r="P30" s="65"/>
      <c r="Q30" s="65"/>
      <c r="R30" s="15"/>
      <c r="S30" s="177"/>
    </row>
    <row r="31" spans="1:19" s="2" customFormat="1" x14ac:dyDescent="0.25">
      <c r="A31" s="175"/>
      <c r="B31" s="14"/>
      <c r="C31" s="7"/>
      <c r="D31" s="7"/>
      <c r="E31" s="7"/>
      <c r="F31" s="7"/>
      <c r="G31" s="5"/>
      <c r="H31" s="7"/>
      <c r="I31" s="7"/>
      <c r="J31" s="5"/>
      <c r="K31" s="7"/>
      <c r="L31" s="7"/>
      <c r="M31" s="53"/>
      <c r="N31" s="53"/>
      <c r="O31" s="64"/>
      <c r="P31" s="65"/>
      <c r="Q31" s="65"/>
      <c r="R31" s="15"/>
      <c r="S31" s="177"/>
    </row>
    <row r="32" spans="1:19" s="2" customFormat="1" ht="28.5" customHeight="1" x14ac:dyDescent="0.25">
      <c r="A32" s="175"/>
      <c r="B32" s="14"/>
      <c r="C32" s="7"/>
      <c r="D32" s="7"/>
      <c r="E32" s="7"/>
      <c r="F32" s="7"/>
      <c r="G32" s="7"/>
      <c r="H32" s="7"/>
      <c r="I32" s="7"/>
      <c r="J32" s="5"/>
      <c r="K32" s="7"/>
      <c r="L32" s="7"/>
      <c r="M32" s="53"/>
      <c r="N32" s="53"/>
      <c r="O32" s="64"/>
      <c r="P32" s="65"/>
      <c r="Q32" s="65"/>
      <c r="R32" s="15"/>
      <c r="S32" s="177"/>
    </row>
    <row r="33" spans="1:19" s="2" customFormat="1" ht="28.5" customHeight="1" x14ac:dyDescent="0.25">
      <c r="A33" s="175"/>
      <c r="B33" s="14"/>
      <c r="C33" s="7"/>
      <c r="D33" s="7"/>
      <c r="E33" s="7"/>
      <c r="F33" s="7"/>
      <c r="G33" s="7"/>
      <c r="H33" s="7"/>
      <c r="I33" s="7"/>
      <c r="J33" s="5"/>
      <c r="K33" s="7"/>
      <c r="L33" s="7"/>
      <c r="M33" s="53"/>
      <c r="N33" s="53"/>
      <c r="O33" s="64"/>
      <c r="P33" s="65"/>
      <c r="Q33" s="65"/>
      <c r="R33" s="15"/>
      <c r="S33" s="177"/>
    </row>
    <row r="34" spans="1:19" s="2" customFormat="1" ht="26.25" customHeight="1" x14ac:dyDescent="0.25">
      <c r="A34" s="175"/>
      <c r="B34" s="14"/>
      <c r="C34" s="7"/>
      <c r="D34" s="7"/>
      <c r="E34" s="7"/>
      <c r="F34" s="7"/>
      <c r="G34" s="7"/>
      <c r="H34" s="7"/>
      <c r="I34" s="7"/>
      <c r="J34" s="7"/>
      <c r="K34" s="7"/>
      <c r="L34" s="7"/>
      <c r="M34" s="53"/>
      <c r="N34" s="53"/>
      <c r="O34" s="64"/>
      <c r="P34" s="65"/>
      <c r="Q34" s="65"/>
      <c r="R34" s="15"/>
      <c r="S34" s="177"/>
    </row>
    <row r="35" spans="1:19" s="2" customFormat="1" x14ac:dyDescent="0.25">
      <c r="A35" s="175"/>
      <c r="B35" s="14"/>
      <c r="C35" s="7"/>
      <c r="D35" s="7"/>
      <c r="E35" s="7"/>
      <c r="F35" s="7"/>
      <c r="G35" s="7"/>
      <c r="H35" s="7"/>
      <c r="I35" s="7"/>
      <c r="J35" s="7"/>
      <c r="K35" s="7"/>
      <c r="L35" s="7"/>
      <c r="M35" s="53"/>
      <c r="N35" s="53"/>
      <c r="O35" s="64"/>
      <c r="P35" s="65"/>
      <c r="Q35" s="65"/>
      <c r="R35" s="15"/>
      <c r="S35" s="177"/>
    </row>
    <row r="36" spans="1:19" s="2" customFormat="1" x14ac:dyDescent="0.25">
      <c r="A36" s="175"/>
      <c r="B36" s="14"/>
      <c r="C36" s="7"/>
      <c r="D36" s="7"/>
      <c r="E36" s="7"/>
      <c r="F36" s="7"/>
      <c r="G36" s="7"/>
      <c r="H36" s="7"/>
      <c r="I36" s="7"/>
      <c r="J36" s="7"/>
      <c r="K36" s="7"/>
      <c r="L36" s="7"/>
      <c r="M36" s="66"/>
      <c r="N36" s="66"/>
      <c r="O36" s="67"/>
      <c r="P36" s="67"/>
      <c r="Q36" s="67"/>
      <c r="R36" s="15"/>
      <c r="S36" s="177"/>
    </row>
    <row r="37" spans="1:19" s="2" customFormat="1" x14ac:dyDescent="0.25">
      <c r="A37" s="175"/>
      <c r="B37" s="14"/>
      <c r="C37" s="7"/>
      <c r="D37" s="7"/>
      <c r="E37" s="7"/>
      <c r="F37" s="7"/>
      <c r="G37" s="7"/>
      <c r="H37" s="7"/>
      <c r="I37" s="7"/>
      <c r="J37" s="7"/>
      <c r="K37" s="7"/>
      <c r="L37" s="7"/>
      <c r="M37" s="4"/>
      <c r="N37" s="4"/>
      <c r="O37" s="51"/>
      <c r="P37" s="51"/>
      <c r="Q37" s="51"/>
      <c r="R37" s="15"/>
      <c r="S37" s="177"/>
    </row>
    <row r="38" spans="1:19" s="2" customFormat="1" x14ac:dyDescent="0.25">
      <c r="A38" s="175"/>
      <c r="B38" s="1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5"/>
      <c r="S38" s="177"/>
    </row>
    <row r="39" spans="1:19" s="2" customFormat="1" x14ac:dyDescent="0.25">
      <c r="A39" s="175"/>
      <c r="B39" s="1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15"/>
      <c r="S39" s="177"/>
    </row>
    <row r="40" spans="1:19" s="2" customFormat="1" x14ac:dyDescent="0.25">
      <c r="A40" s="175"/>
      <c r="B40" s="1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68"/>
      <c r="Q40" s="68"/>
      <c r="R40" s="15"/>
      <c r="S40" s="177"/>
    </row>
    <row r="41" spans="1:19" s="2" customFormat="1" x14ac:dyDescent="0.25">
      <c r="A41" s="175"/>
      <c r="B41" s="1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15"/>
      <c r="S41" s="177"/>
    </row>
    <row r="42" spans="1:19" s="2" customFormat="1" x14ac:dyDescent="0.25">
      <c r="A42" s="175"/>
      <c r="B42" s="1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15"/>
      <c r="S42" s="177"/>
    </row>
    <row r="43" spans="1:19" s="2" customFormat="1" ht="18.75" x14ac:dyDescent="0.25">
      <c r="A43" s="175"/>
      <c r="B43" s="14"/>
      <c r="C43" s="7"/>
      <c r="D43" s="7"/>
      <c r="E43" s="7"/>
      <c r="F43" s="7"/>
      <c r="G43" s="7"/>
      <c r="H43" s="7"/>
      <c r="I43" s="7"/>
      <c r="J43" s="7"/>
      <c r="K43" s="69"/>
      <c r="L43" s="69"/>
      <c r="M43" s="69"/>
      <c r="N43" s="69"/>
      <c r="O43" s="69"/>
      <c r="P43" s="69"/>
      <c r="Q43" s="69"/>
      <c r="R43" s="83"/>
      <c r="S43" s="177"/>
    </row>
    <row r="44" spans="1:19" s="2" customFormat="1" x14ac:dyDescent="0.25">
      <c r="A44" s="175"/>
      <c r="B44" s="14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15"/>
      <c r="S44" s="177"/>
    </row>
    <row r="45" spans="1:19" s="2" customFormat="1" x14ac:dyDescent="0.25">
      <c r="A45" s="175"/>
      <c r="B45" s="14"/>
      <c r="C45" s="7"/>
      <c r="D45" s="7"/>
      <c r="E45" s="7"/>
      <c r="F45" s="7"/>
      <c r="G45" s="7"/>
      <c r="H45" s="7"/>
      <c r="I45" s="7"/>
      <c r="J45" s="7"/>
      <c r="K45" s="70"/>
      <c r="L45" s="70"/>
      <c r="M45" s="70"/>
      <c r="N45" s="70"/>
      <c r="O45" s="70"/>
      <c r="P45" s="70"/>
      <c r="Q45" s="70"/>
      <c r="R45" s="15"/>
      <c r="S45" s="177"/>
    </row>
    <row r="46" spans="1:19" s="2" customFormat="1" x14ac:dyDescent="0.25">
      <c r="A46" s="175"/>
      <c r="B46" s="14"/>
      <c r="C46" s="7"/>
      <c r="D46" s="7"/>
      <c r="E46" s="7"/>
      <c r="F46" s="7"/>
      <c r="G46" s="7"/>
      <c r="H46" s="7"/>
      <c r="I46" s="7"/>
      <c r="J46" s="7"/>
      <c r="K46" s="70"/>
      <c r="L46" s="70"/>
      <c r="M46" s="70"/>
      <c r="N46" s="70"/>
      <c r="O46" s="70"/>
      <c r="P46" s="70"/>
      <c r="Q46" s="70"/>
      <c r="R46" s="15"/>
      <c r="S46" s="177"/>
    </row>
    <row r="47" spans="1:19" s="2" customFormat="1" x14ac:dyDescent="0.25">
      <c r="A47" s="175"/>
      <c r="B47" s="14"/>
      <c r="C47" s="7"/>
      <c r="D47" s="7"/>
      <c r="E47" s="7"/>
      <c r="F47" s="7"/>
      <c r="G47" s="7"/>
      <c r="H47" s="7"/>
      <c r="I47" s="7"/>
      <c r="J47" s="7"/>
      <c r="K47" s="71"/>
      <c r="L47" s="71"/>
      <c r="M47" s="71"/>
      <c r="N47" s="71"/>
      <c r="O47" s="71"/>
      <c r="P47" s="71"/>
      <c r="Q47" s="71"/>
      <c r="R47" s="15"/>
      <c r="S47" s="177"/>
    </row>
    <row r="48" spans="1:19" s="2" customFormat="1" x14ac:dyDescent="0.25">
      <c r="A48" s="175"/>
      <c r="B48" s="14"/>
      <c r="C48" s="7"/>
      <c r="D48" s="7"/>
      <c r="E48" s="7"/>
      <c r="F48" s="7"/>
      <c r="G48" s="7"/>
      <c r="H48" s="7"/>
      <c r="I48" s="7"/>
      <c r="J48" s="7"/>
      <c r="K48" s="72"/>
      <c r="L48" s="72"/>
      <c r="M48" s="72"/>
      <c r="N48" s="72"/>
      <c r="O48" s="72"/>
      <c r="P48" s="72"/>
      <c r="Q48" s="72"/>
      <c r="R48" s="15"/>
      <c r="S48" s="177"/>
    </row>
    <row r="49" spans="1:19" s="2" customFormat="1" x14ac:dyDescent="0.25">
      <c r="A49" s="175"/>
      <c r="B49" s="14"/>
      <c r="C49" s="7"/>
      <c r="D49" s="7"/>
      <c r="E49" s="7"/>
      <c r="F49" s="7"/>
      <c r="G49" s="7"/>
      <c r="H49" s="7"/>
      <c r="I49" s="7"/>
      <c r="J49" s="7"/>
      <c r="K49" s="64"/>
      <c r="L49" s="64"/>
      <c r="M49" s="64"/>
      <c r="N49" s="64"/>
      <c r="O49" s="64"/>
      <c r="P49" s="64"/>
      <c r="Q49" s="64"/>
      <c r="R49" s="15"/>
      <c r="S49" s="177"/>
    </row>
    <row r="50" spans="1:19" s="2" customFormat="1" x14ac:dyDescent="0.25">
      <c r="A50" s="175"/>
      <c r="B50" s="14"/>
      <c r="C50" s="7"/>
      <c r="D50" s="7"/>
      <c r="E50" s="7"/>
      <c r="F50" s="7"/>
      <c r="G50" s="7"/>
      <c r="H50" s="7"/>
      <c r="I50" s="7"/>
      <c r="J50" s="7"/>
      <c r="K50" s="72"/>
      <c r="L50" s="72"/>
      <c r="M50" s="72"/>
      <c r="N50" s="72"/>
      <c r="O50" s="72"/>
      <c r="P50" s="72"/>
      <c r="Q50" s="72"/>
      <c r="R50" s="15"/>
      <c r="S50" s="177"/>
    </row>
    <row r="51" spans="1:19" s="2" customFormat="1" x14ac:dyDescent="0.25">
      <c r="A51" s="175"/>
      <c r="B51" s="14"/>
      <c r="C51" s="7"/>
      <c r="D51" s="7"/>
      <c r="E51" s="7"/>
      <c r="F51" s="7"/>
      <c r="G51" s="7"/>
      <c r="H51" s="7"/>
      <c r="I51" s="7"/>
      <c r="J51" s="7"/>
      <c r="K51" s="72"/>
      <c r="L51" s="72"/>
      <c r="M51" s="72"/>
      <c r="N51" s="72"/>
      <c r="O51" s="72"/>
      <c r="P51" s="72"/>
      <c r="Q51" s="72"/>
      <c r="R51" s="15"/>
      <c r="S51" s="177"/>
    </row>
    <row r="52" spans="1:19" s="2" customFormat="1" x14ac:dyDescent="0.25">
      <c r="A52" s="175"/>
      <c r="B52" s="14"/>
      <c r="C52" s="7"/>
      <c r="D52" s="7"/>
      <c r="E52" s="7"/>
      <c r="F52" s="7"/>
      <c r="G52" s="7"/>
      <c r="H52" s="7"/>
      <c r="I52" s="7"/>
      <c r="J52" s="7"/>
      <c r="K52" s="72"/>
      <c r="L52" s="72"/>
      <c r="M52" s="72"/>
      <c r="N52" s="72"/>
      <c r="O52" s="72"/>
      <c r="P52" s="72"/>
      <c r="Q52" s="72"/>
      <c r="R52" s="15"/>
      <c r="S52" s="177"/>
    </row>
    <row r="53" spans="1:19" s="2" customFormat="1" x14ac:dyDescent="0.25">
      <c r="A53" s="175"/>
      <c r="B53" s="14"/>
      <c r="C53" s="7"/>
      <c r="D53" s="7"/>
      <c r="E53" s="7"/>
      <c r="F53" s="7"/>
      <c r="G53" s="7"/>
      <c r="H53" s="7"/>
      <c r="I53" s="7"/>
      <c r="J53" s="7"/>
      <c r="K53" s="72"/>
      <c r="L53" s="72"/>
      <c r="M53" s="72"/>
      <c r="N53" s="72"/>
      <c r="O53" s="72"/>
      <c r="P53" s="72"/>
      <c r="Q53" s="72"/>
      <c r="R53" s="15"/>
      <c r="S53" s="177"/>
    </row>
    <row r="54" spans="1:19" s="2" customFormat="1" x14ac:dyDescent="0.25">
      <c r="A54" s="175"/>
      <c r="B54" s="14"/>
      <c r="C54" s="7"/>
      <c r="D54" s="7"/>
      <c r="E54" s="7"/>
      <c r="F54" s="7"/>
      <c r="G54" s="7"/>
      <c r="H54" s="7"/>
      <c r="I54" s="7"/>
      <c r="J54" s="7"/>
      <c r="K54" s="72"/>
      <c r="L54" s="72"/>
      <c r="M54" s="72"/>
      <c r="N54" s="72"/>
      <c r="O54" s="72"/>
      <c r="P54" s="72"/>
      <c r="Q54" s="72"/>
      <c r="R54" s="15"/>
      <c r="S54" s="177"/>
    </row>
    <row r="55" spans="1:19" s="2" customFormat="1" ht="20.25" thickBot="1" x14ac:dyDescent="0.35">
      <c r="A55" s="175"/>
      <c r="B55" s="14"/>
      <c r="C55" s="88" t="s">
        <v>98</v>
      </c>
      <c r="D55" s="88"/>
      <c r="E55" s="7"/>
      <c r="F55" s="7"/>
      <c r="G55" s="7"/>
      <c r="H55" s="7"/>
      <c r="I55" s="7"/>
      <c r="J55" s="7"/>
      <c r="K55" s="72"/>
      <c r="L55" s="72"/>
      <c r="M55" s="72"/>
      <c r="N55" s="72"/>
      <c r="O55" s="72"/>
      <c r="P55" s="72"/>
      <c r="Q55" s="72"/>
      <c r="R55" s="15"/>
      <c r="S55" s="177"/>
    </row>
    <row r="56" spans="1:19" s="2" customFormat="1" ht="16.5" thickTop="1" thickBot="1" x14ac:dyDescent="0.3">
      <c r="A56" s="175"/>
      <c r="B56" s="14"/>
      <c r="C56" s="89" t="s">
        <v>101</v>
      </c>
      <c r="D56" s="89"/>
      <c r="E56" s="7"/>
      <c r="F56" s="126"/>
      <c r="G56" s="152"/>
      <c r="H56" s="7"/>
      <c r="I56" s="7"/>
      <c r="J56" s="7"/>
      <c r="K56" s="72"/>
      <c r="L56" s="72"/>
      <c r="M56" s="72"/>
      <c r="N56" s="72"/>
      <c r="O56" s="72"/>
      <c r="P56" s="72"/>
      <c r="Q56" s="72"/>
      <c r="R56" s="15"/>
      <c r="S56" s="177"/>
    </row>
    <row r="57" spans="1:19" s="2" customFormat="1" ht="60" x14ac:dyDescent="0.25">
      <c r="A57" s="175"/>
      <c r="B57" s="264" t="s">
        <v>141</v>
      </c>
      <c r="C57" s="124" t="s">
        <v>125</v>
      </c>
      <c r="D57" s="124" t="s">
        <v>126</v>
      </c>
      <c r="E57" s="124" t="s">
        <v>127</v>
      </c>
      <c r="F57" s="124" t="s">
        <v>128</v>
      </c>
      <c r="G57" s="153"/>
      <c r="H57" s="7"/>
      <c r="I57" s="7"/>
      <c r="J57" s="7"/>
      <c r="K57" s="72"/>
      <c r="L57" s="72"/>
      <c r="M57" s="72"/>
      <c r="N57" s="72"/>
      <c r="O57" s="72"/>
      <c r="P57" s="72"/>
      <c r="Q57" s="72"/>
      <c r="R57" s="15"/>
      <c r="S57" s="177"/>
    </row>
    <row r="58" spans="1:19" s="2" customFormat="1" x14ac:dyDescent="0.25">
      <c r="A58" s="175"/>
      <c r="B58" s="263">
        <f>COUNTIF('Lista projektów'!I5:I345,"&lt;&gt;&amp;0")</f>
        <v>341</v>
      </c>
      <c r="C58" s="159">
        <f>O15</f>
        <v>6</v>
      </c>
      <c r="D58" s="159">
        <f>O13</f>
        <v>3</v>
      </c>
      <c r="E58" s="159">
        <f>O11</f>
        <v>4</v>
      </c>
      <c r="F58" s="159">
        <f>O9</f>
        <v>3</v>
      </c>
      <c r="G58" s="130" t="s">
        <v>111</v>
      </c>
      <c r="H58" s="7"/>
      <c r="I58" s="7"/>
      <c r="J58" s="7"/>
      <c r="K58" s="72"/>
      <c r="L58" s="72"/>
      <c r="M58" s="72"/>
      <c r="N58" s="72"/>
      <c r="O58" s="72"/>
      <c r="P58" s="72"/>
      <c r="Q58" s="72"/>
      <c r="R58" s="15"/>
      <c r="S58" s="177"/>
    </row>
    <row r="59" spans="1:19" s="2" customFormat="1" x14ac:dyDescent="0.25">
      <c r="A59" s="175"/>
      <c r="B59" s="262">
        <f>SUMIF('Lista projektów'!I5:I345,"&lt;&gt;&amp;0")/1000</f>
        <v>10.1715</v>
      </c>
      <c r="C59" s="127">
        <f>O16</f>
        <v>10.1715</v>
      </c>
      <c r="D59" s="127">
        <f>O14</f>
        <v>2.738</v>
      </c>
      <c r="E59" s="127">
        <f>O12</f>
        <v>9.0779999999999994</v>
      </c>
      <c r="F59" s="127">
        <f>O10</f>
        <v>2.0780000000000003</v>
      </c>
      <c r="G59" s="130" t="s">
        <v>102</v>
      </c>
      <c r="H59" s="7"/>
      <c r="I59" s="7"/>
      <c r="J59" s="7"/>
      <c r="K59" s="72"/>
      <c r="L59" s="72"/>
      <c r="M59" s="72"/>
      <c r="N59" s="72"/>
      <c r="O59" s="72"/>
      <c r="P59" s="72"/>
      <c r="Q59" s="72"/>
      <c r="R59" s="15"/>
      <c r="S59" s="177"/>
    </row>
    <row r="60" spans="1:19" s="2" customFormat="1" x14ac:dyDescent="0.25">
      <c r="A60" s="175"/>
      <c r="B60" s="262"/>
      <c r="C60" s="219">
        <f>C58/$B$58</f>
        <v>1.7595307917888565E-2</v>
      </c>
      <c r="D60" s="219">
        <f>D58/$B$58</f>
        <v>8.7976539589442824E-3</v>
      </c>
      <c r="E60" s="219">
        <f>E58/$B$58</f>
        <v>1.1730205278592375E-2</v>
      </c>
      <c r="F60" s="219">
        <f>F58/$B$58</f>
        <v>8.7976539589442824E-3</v>
      </c>
      <c r="G60" s="130" t="s">
        <v>111</v>
      </c>
      <c r="H60" s="7"/>
      <c r="I60" s="7"/>
      <c r="J60" s="7"/>
      <c r="K60" s="72"/>
      <c r="L60" s="72"/>
      <c r="M60" s="72"/>
      <c r="N60" s="72"/>
      <c r="O60" s="72"/>
      <c r="P60" s="72"/>
      <c r="Q60" s="72"/>
      <c r="R60" s="15"/>
      <c r="S60" s="177"/>
    </row>
    <row r="61" spans="1:19" s="2" customFormat="1" x14ac:dyDescent="0.25">
      <c r="A61" s="175"/>
      <c r="B61" s="262"/>
      <c r="C61" s="220">
        <f>C59/$B$59</f>
        <v>1</v>
      </c>
      <c r="D61" s="220">
        <f>D59/$B$59</f>
        <v>0.269183502924839</v>
      </c>
      <c r="E61" s="220">
        <f>E59/$B$59</f>
        <v>0.89249373248783359</v>
      </c>
      <c r="F61" s="220">
        <f>F59/$B$59</f>
        <v>0.20429631814383328</v>
      </c>
      <c r="G61" s="130" t="s">
        <v>110</v>
      </c>
      <c r="H61" s="7"/>
      <c r="I61" s="7"/>
      <c r="J61" s="7"/>
      <c r="K61" s="72"/>
      <c r="L61" s="72"/>
      <c r="M61" s="72"/>
      <c r="N61" s="72"/>
      <c r="O61" s="72"/>
      <c r="P61" s="72"/>
      <c r="Q61" s="72"/>
      <c r="R61" s="15"/>
      <c r="S61" s="177"/>
    </row>
    <row r="62" spans="1:19" s="2" customFormat="1" x14ac:dyDescent="0.25">
      <c r="A62" s="175"/>
      <c r="B62" s="14"/>
      <c r="C62" s="7"/>
      <c r="D62" s="7"/>
      <c r="E62" s="7"/>
      <c r="F62" s="7"/>
      <c r="G62" s="7"/>
      <c r="H62" s="7"/>
      <c r="I62" s="7"/>
      <c r="J62" s="7"/>
      <c r="K62" s="72"/>
      <c r="L62" s="72"/>
      <c r="M62" s="72"/>
      <c r="N62" s="72"/>
      <c r="O62" s="72"/>
      <c r="P62" s="72"/>
      <c r="Q62" s="72"/>
      <c r="R62" s="15"/>
      <c r="S62" s="177"/>
    </row>
    <row r="63" spans="1:19" s="2" customFormat="1" x14ac:dyDescent="0.25">
      <c r="A63" s="175"/>
      <c r="B63" s="14"/>
      <c r="C63" s="7"/>
      <c r="D63" s="7"/>
      <c r="E63" s="7"/>
      <c r="F63" s="7"/>
      <c r="G63" s="7"/>
      <c r="H63" s="7"/>
      <c r="I63" s="7"/>
      <c r="J63" s="7"/>
      <c r="K63" s="72"/>
      <c r="L63" s="72"/>
      <c r="M63" s="72"/>
      <c r="N63" s="72"/>
      <c r="O63" s="72"/>
      <c r="P63" s="72"/>
      <c r="Q63" s="72"/>
      <c r="R63" s="15"/>
      <c r="S63" s="177"/>
    </row>
    <row r="64" spans="1:19" s="2" customFormat="1" x14ac:dyDescent="0.25">
      <c r="A64" s="175"/>
      <c r="B64" s="14"/>
      <c r="C64" s="6"/>
      <c r="D64" s="6"/>
      <c r="E64" s="6"/>
      <c r="F64" s="6"/>
      <c r="G64" s="7"/>
      <c r="H64" s="7"/>
      <c r="I64" s="7"/>
      <c r="J64" s="7"/>
      <c r="K64" s="72"/>
      <c r="L64" s="72"/>
      <c r="M64" s="72"/>
      <c r="N64" s="72"/>
      <c r="O64" s="72"/>
      <c r="P64" s="72"/>
      <c r="Q64" s="72"/>
      <c r="R64" s="15"/>
      <c r="S64" s="177"/>
    </row>
    <row r="65" spans="1:19" s="2" customFormat="1" x14ac:dyDescent="0.25">
      <c r="A65" s="175"/>
      <c r="B65" s="14"/>
      <c r="C65" s="6"/>
      <c r="D65" s="6"/>
      <c r="E65" s="6"/>
      <c r="F65" s="6"/>
      <c r="G65" s="7"/>
      <c r="H65" s="7"/>
      <c r="I65" s="7"/>
      <c r="J65" s="7"/>
      <c r="K65" s="72"/>
      <c r="L65" s="72"/>
      <c r="M65" s="72"/>
      <c r="N65" s="72"/>
      <c r="O65" s="72"/>
      <c r="P65" s="72"/>
      <c r="Q65" s="72"/>
      <c r="R65" s="15"/>
      <c r="S65" s="177"/>
    </row>
    <row r="66" spans="1:19" s="2" customFormat="1" x14ac:dyDescent="0.25">
      <c r="A66" s="175"/>
      <c r="B66" s="14"/>
      <c r="C66" s="7"/>
      <c r="D66" s="7"/>
      <c r="E66" s="7"/>
      <c r="F66" s="7"/>
      <c r="G66" s="7"/>
      <c r="H66" s="7"/>
      <c r="I66" s="7"/>
      <c r="J66" s="7"/>
      <c r="K66" s="72"/>
      <c r="L66" s="72"/>
      <c r="M66" s="72"/>
      <c r="N66" s="72"/>
      <c r="O66" s="72"/>
      <c r="P66" s="72"/>
      <c r="Q66" s="72"/>
      <c r="R66" s="15"/>
      <c r="S66" s="177"/>
    </row>
    <row r="67" spans="1:19" s="2" customFormat="1" x14ac:dyDescent="0.25">
      <c r="A67" s="175"/>
      <c r="B67" s="14"/>
      <c r="C67" s="7"/>
      <c r="D67" s="7"/>
      <c r="E67" s="7"/>
      <c r="F67" s="7"/>
      <c r="G67" s="7"/>
      <c r="H67" s="7"/>
      <c r="I67" s="7"/>
      <c r="J67" s="7"/>
      <c r="K67" s="72"/>
      <c r="L67" s="72"/>
      <c r="M67" s="72"/>
      <c r="N67" s="72"/>
      <c r="O67" s="72"/>
      <c r="P67" s="72"/>
      <c r="Q67" s="72"/>
      <c r="R67" s="15"/>
      <c r="S67" s="177"/>
    </row>
    <row r="68" spans="1:19" s="2" customFormat="1" x14ac:dyDescent="0.25">
      <c r="A68" s="175"/>
      <c r="B68" s="14"/>
      <c r="C68" s="7"/>
      <c r="D68" s="7"/>
      <c r="E68" s="7"/>
      <c r="F68" s="7"/>
      <c r="G68" s="7"/>
      <c r="H68" s="7"/>
      <c r="I68" s="7"/>
      <c r="J68" s="7"/>
      <c r="K68" s="64"/>
      <c r="L68" s="64"/>
      <c r="M68" s="64"/>
      <c r="N68" s="64"/>
      <c r="O68" s="64"/>
      <c r="P68" s="64"/>
      <c r="Q68" s="64"/>
      <c r="R68" s="15"/>
      <c r="S68" s="177"/>
    </row>
    <row r="69" spans="1:19" s="2" customFormat="1" x14ac:dyDescent="0.25">
      <c r="A69" s="175"/>
      <c r="B69" s="14"/>
      <c r="C69" s="7"/>
      <c r="D69" s="7"/>
      <c r="E69" s="7"/>
      <c r="F69" s="7"/>
      <c r="G69" s="7"/>
      <c r="H69" s="7"/>
      <c r="I69" s="7"/>
      <c r="J69" s="7"/>
      <c r="K69" s="72"/>
      <c r="L69" s="72"/>
      <c r="M69" s="72"/>
      <c r="N69" s="72"/>
      <c r="O69" s="72"/>
      <c r="P69" s="72"/>
      <c r="Q69" s="72"/>
      <c r="R69" s="15"/>
      <c r="S69" s="177"/>
    </row>
    <row r="70" spans="1:19" s="2" customFormat="1" x14ac:dyDescent="0.25">
      <c r="A70" s="175"/>
      <c r="B70" s="14"/>
      <c r="C70" s="7"/>
      <c r="D70" s="7"/>
      <c r="E70" s="7"/>
      <c r="F70" s="7"/>
      <c r="G70" s="7"/>
      <c r="H70" s="7"/>
      <c r="I70" s="7"/>
      <c r="J70" s="7"/>
      <c r="K70" s="72"/>
      <c r="L70" s="72"/>
      <c r="M70" s="72"/>
      <c r="N70" s="72"/>
      <c r="O70" s="72"/>
      <c r="P70" s="72"/>
      <c r="Q70" s="72"/>
      <c r="R70" s="15"/>
      <c r="S70" s="177"/>
    </row>
    <row r="71" spans="1:19" s="2" customFormat="1" x14ac:dyDescent="0.25">
      <c r="A71" s="175"/>
      <c r="B71" s="14"/>
      <c r="C71" s="7"/>
      <c r="D71" s="7"/>
      <c r="E71" s="7"/>
      <c r="F71" s="7"/>
      <c r="G71" s="7"/>
      <c r="H71" s="7"/>
      <c r="I71" s="7"/>
      <c r="J71" s="7"/>
      <c r="K71" s="72"/>
      <c r="L71" s="72"/>
      <c r="M71" s="72"/>
      <c r="N71" s="72"/>
      <c r="O71" s="72"/>
      <c r="P71" s="72"/>
      <c r="Q71" s="72"/>
      <c r="R71" s="15"/>
      <c r="S71" s="177"/>
    </row>
    <row r="72" spans="1:19" s="2" customFormat="1" x14ac:dyDescent="0.25">
      <c r="A72" s="175"/>
      <c r="B72" s="14"/>
      <c r="C72" s="7"/>
      <c r="D72" s="7"/>
      <c r="E72" s="7"/>
      <c r="F72" s="7"/>
      <c r="G72" s="7"/>
      <c r="H72" s="7"/>
      <c r="I72" s="7"/>
      <c r="J72" s="7"/>
      <c r="K72" s="72"/>
      <c r="L72" s="72"/>
      <c r="M72" s="72"/>
      <c r="N72" s="72"/>
      <c r="O72" s="72"/>
      <c r="P72" s="72"/>
      <c r="Q72" s="72"/>
      <c r="R72" s="15"/>
      <c r="S72" s="177"/>
    </row>
    <row r="73" spans="1:19" s="2" customFormat="1" x14ac:dyDescent="0.25">
      <c r="A73" s="175"/>
      <c r="B73" s="14"/>
      <c r="C73" s="7"/>
      <c r="D73" s="7"/>
      <c r="E73" s="7"/>
      <c r="F73" s="7"/>
      <c r="G73" s="7"/>
      <c r="H73" s="7"/>
      <c r="I73" s="7"/>
      <c r="J73" s="7"/>
      <c r="K73" s="64"/>
      <c r="L73" s="64"/>
      <c r="M73" s="64"/>
      <c r="N73" s="64"/>
      <c r="O73" s="64"/>
      <c r="P73" s="64"/>
      <c r="Q73" s="64"/>
      <c r="R73" s="15"/>
      <c r="S73" s="177"/>
    </row>
    <row r="74" spans="1:19" s="2" customFormat="1" x14ac:dyDescent="0.25">
      <c r="A74" s="175"/>
      <c r="B74" s="14"/>
      <c r="C74" s="7"/>
      <c r="D74" s="7"/>
      <c r="E74" s="7"/>
      <c r="F74" s="7"/>
      <c r="G74" s="7"/>
      <c r="H74" s="7"/>
      <c r="I74" s="7"/>
      <c r="J74" s="7"/>
      <c r="K74" s="72"/>
      <c r="L74" s="72"/>
      <c r="M74" s="72"/>
      <c r="N74" s="72"/>
      <c r="O74" s="72"/>
      <c r="P74" s="72"/>
      <c r="Q74" s="72"/>
      <c r="R74" s="15"/>
      <c r="S74" s="177"/>
    </row>
    <row r="75" spans="1:19" s="2" customFormat="1" x14ac:dyDescent="0.25">
      <c r="A75" s="175"/>
      <c r="B75" s="14"/>
      <c r="C75" s="7"/>
      <c r="D75" s="7"/>
      <c r="E75" s="7"/>
      <c r="F75" s="7"/>
      <c r="G75" s="7"/>
      <c r="H75" s="7"/>
      <c r="I75" s="7"/>
      <c r="J75" s="7"/>
      <c r="K75" s="64"/>
      <c r="L75" s="64"/>
      <c r="M75" s="64"/>
      <c r="N75" s="64"/>
      <c r="O75" s="64"/>
      <c r="P75" s="64"/>
      <c r="Q75" s="64"/>
      <c r="R75" s="15"/>
      <c r="S75" s="177"/>
    </row>
    <row r="76" spans="1:19" s="2" customFormat="1" x14ac:dyDescent="0.25">
      <c r="A76" s="175"/>
      <c r="B76" s="14"/>
      <c r="C76" s="1"/>
      <c r="D76" s="1"/>
      <c r="E76" s="1"/>
      <c r="F76" s="1"/>
      <c r="G76" s="1"/>
      <c r="H76" s="7"/>
      <c r="I76" s="7"/>
      <c r="J76" s="7"/>
      <c r="K76" s="7"/>
      <c r="L76" s="7"/>
      <c r="M76" s="7"/>
      <c r="N76" s="7"/>
      <c r="O76" s="7"/>
      <c r="P76" s="7"/>
      <c r="Q76" s="7"/>
      <c r="R76" s="15"/>
      <c r="S76" s="177"/>
    </row>
    <row r="77" spans="1:19" s="2" customFormat="1" ht="14.25" customHeight="1" x14ac:dyDescent="0.25">
      <c r="A77" s="175"/>
      <c r="B77" s="14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15"/>
      <c r="S77" s="177"/>
    </row>
    <row r="78" spans="1:19" s="2" customFormat="1" ht="15" customHeight="1" x14ac:dyDescent="0.25">
      <c r="A78" s="175"/>
      <c r="B78" s="14"/>
      <c r="C78" s="1"/>
      <c r="D78" s="1"/>
      <c r="E78" s="1"/>
      <c r="F78" s="7"/>
      <c r="G78" s="287" t="s">
        <v>99</v>
      </c>
      <c r="H78" s="287"/>
      <c r="I78" s="1"/>
      <c r="J78" s="1"/>
      <c r="K78" s="287" t="s">
        <v>100</v>
      </c>
      <c r="L78" s="287"/>
      <c r="M78" s="7"/>
      <c r="N78" s="7"/>
      <c r="O78" s="7"/>
      <c r="P78" s="7"/>
      <c r="Q78" s="7"/>
      <c r="R78" s="15"/>
      <c r="S78" s="177"/>
    </row>
    <row r="79" spans="1:19" s="2" customFormat="1" ht="21.75" customHeight="1" thickBot="1" x14ac:dyDescent="0.3">
      <c r="A79" s="175"/>
      <c r="B79" s="14"/>
      <c r="C79" s="1"/>
      <c r="D79" s="1"/>
      <c r="E79" s="1"/>
      <c r="F79" s="7"/>
      <c r="G79" s="288"/>
      <c r="H79" s="288"/>
      <c r="I79" s="1"/>
      <c r="J79" s="1"/>
      <c r="K79" s="288"/>
      <c r="L79" s="288"/>
      <c r="M79" s="7"/>
      <c r="N79" s="7"/>
      <c r="O79" s="7"/>
      <c r="P79" s="7"/>
      <c r="Q79" s="7"/>
      <c r="R79" s="15"/>
      <c r="S79" s="177"/>
    </row>
    <row r="80" spans="1:19" s="2" customFormat="1" ht="15.75" thickTop="1" x14ac:dyDescent="0.25">
      <c r="A80" s="175"/>
      <c r="B80" s="14"/>
      <c r="C80" s="1"/>
      <c r="D80" s="1"/>
      <c r="E80" s="1"/>
      <c r="F80" s="7"/>
      <c r="G80" s="7"/>
      <c r="H80" s="7"/>
      <c r="I80" s="1"/>
      <c r="J80" s="1"/>
      <c r="K80" s="7"/>
      <c r="L80" s="7"/>
      <c r="M80" s="7"/>
      <c r="N80" s="7"/>
      <c r="O80" s="7"/>
      <c r="P80" s="7"/>
      <c r="Q80" s="7"/>
      <c r="R80" s="15"/>
      <c r="S80" s="177"/>
    </row>
    <row r="81" spans="1:19" s="2" customFormat="1" ht="15.75" thickBot="1" x14ac:dyDescent="0.3">
      <c r="A81" s="175"/>
      <c r="B81" s="14"/>
      <c r="C81" s="1"/>
      <c r="D81" s="1"/>
      <c r="E81" s="1"/>
      <c r="F81" s="7"/>
      <c r="G81" s="89" t="s">
        <v>46</v>
      </c>
      <c r="H81" s="89" t="s">
        <v>97</v>
      </c>
      <c r="I81" s="150" t="s">
        <v>105</v>
      </c>
      <c r="J81" s="1"/>
      <c r="K81" s="89" t="s">
        <v>46</v>
      </c>
      <c r="L81" s="89" t="s">
        <v>97</v>
      </c>
      <c r="M81" s="7"/>
      <c r="N81" s="7"/>
      <c r="O81" s="7"/>
      <c r="P81" s="7"/>
      <c r="Q81" s="7"/>
      <c r="R81" s="15"/>
      <c r="S81" s="177"/>
    </row>
    <row r="82" spans="1:19" s="2" customFormat="1" x14ac:dyDescent="0.25">
      <c r="A82" s="175"/>
      <c r="B82" s="14"/>
      <c r="C82" s="1"/>
      <c r="D82" s="1"/>
      <c r="E82" s="1"/>
      <c r="F82" s="90" t="s">
        <v>19</v>
      </c>
      <c r="G82" s="7">
        <f>COUNTIFS('Lista projektów'!$H:$H,"="&amp;F82)</f>
        <v>1</v>
      </c>
      <c r="H82" s="49">
        <f>SUMIFS('Lista projektów'!$I:$I,'Lista projektów'!$H:$H,"="&amp;F82)/1000</f>
        <v>7</v>
      </c>
      <c r="I82" s="148">
        <f>G82-K82</f>
        <v>1</v>
      </c>
      <c r="J82" s="149">
        <f>H82-L82</f>
        <v>7</v>
      </c>
      <c r="K82" s="7">
        <f>COUNTIFS('Lista projektów'!$H:$H,"="&amp;F82,'Lista projektów'!$J:$J,"&lt;&gt;"&amp;"NIE")</f>
        <v>0</v>
      </c>
      <c r="L82" s="49">
        <f>SUMIFS('Lista projektów'!$I:$I,'Lista projektów'!$H:$H,"="&amp;F82,'Lista projektów'!$J:$J,"&lt;&gt;"&amp;"NIE")/1000</f>
        <v>0</v>
      </c>
      <c r="M82" s="7"/>
      <c r="N82" s="7"/>
      <c r="O82" s="7"/>
      <c r="P82" s="7"/>
      <c r="Q82" s="7"/>
      <c r="R82" s="15"/>
      <c r="S82" s="177"/>
    </row>
    <row r="83" spans="1:19" s="2" customFormat="1" x14ac:dyDescent="0.25">
      <c r="A83" s="175"/>
      <c r="B83" s="14"/>
      <c r="C83" s="1"/>
      <c r="D83" s="1"/>
      <c r="E83" s="1"/>
      <c r="F83" s="90" t="s">
        <v>5</v>
      </c>
      <c r="G83" s="7">
        <f>COUNTIFS('Lista projektów'!$H:$H,"="&amp;F83)</f>
        <v>1</v>
      </c>
      <c r="H83" s="49">
        <f>SUMIFS('Lista projektów'!$I:$I,'Lista projektów'!$H:$H,"="&amp;F83)/1000</f>
        <v>0.9</v>
      </c>
      <c r="I83" s="148">
        <f t="shared" ref="I83:I97" si="1">G83-K83</f>
        <v>1</v>
      </c>
      <c r="J83" s="149">
        <f t="shared" ref="J83:J97" si="2">H83-L83</f>
        <v>0.9</v>
      </c>
      <c r="K83" s="7">
        <f>COUNTIFS('Lista projektów'!$H:$H,"="&amp;F83,'Lista projektów'!$J:$J,"&lt;&gt;"&amp;"NIE")</f>
        <v>0</v>
      </c>
      <c r="L83" s="49">
        <f>SUMIFS('Lista projektów'!$I:$I,'Lista projektów'!$H:$H,"="&amp;F83,'Lista projektów'!$J:$J,"&lt;&gt;"&amp;"NIE")/1000</f>
        <v>0</v>
      </c>
      <c r="M83" s="7"/>
      <c r="N83" s="7"/>
      <c r="O83" s="7"/>
      <c r="P83" s="7"/>
      <c r="Q83" s="7"/>
      <c r="R83" s="15"/>
      <c r="S83" s="177"/>
    </row>
    <row r="84" spans="1:19" s="2" customFormat="1" x14ac:dyDescent="0.25">
      <c r="A84" s="175"/>
      <c r="B84" s="14"/>
      <c r="C84" s="1"/>
      <c r="D84" s="1"/>
      <c r="E84" s="1"/>
      <c r="F84" s="90" t="s">
        <v>18</v>
      </c>
      <c r="G84" s="7">
        <f>COUNTIFS('Lista projektów'!$H:$H,"="&amp;F84)</f>
        <v>1</v>
      </c>
      <c r="H84" s="49">
        <f>SUMIFS('Lista projektów'!$I:$I,'Lista projektów'!$H:$H,"="&amp;F84)/1000</f>
        <v>0.83899999999999997</v>
      </c>
      <c r="I84" s="148">
        <f t="shared" si="1"/>
        <v>0</v>
      </c>
      <c r="J84" s="149">
        <f t="shared" si="2"/>
        <v>0</v>
      </c>
      <c r="K84" s="7">
        <f>COUNTIFS('Lista projektów'!$H:$H,"="&amp;F84,'Lista projektów'!$J:$J,"&lt;&gt;"&amp;"NIE")</f>
        <v>1</v>
      </c>
      <c r="L84" s="49">
        <f>SUMIFS('Lista projektów'!$I:$I,'Lista projektów'!$H:$H,"="&amp;F84,'Lista projektów'!$J:$J,"&lt;&gt;"&amp;"NIE")/1000</f>
        <v>0.83899999999999997</v>
      </c>
      <c r="M84" s="7"/>
      <c r="N84" s="7"/>
      <c r="O84" s="7"/>
      <c r="P84" s="7"/>
      <c r="Q84" s="7"/>
      <c r="R84" s="15"/>
      <c r="S84" s="177"/>
    </row>
    <row r="85" spans="1:19" s="2" customFormat="1" x14ac:dyDescent="0.25">
      <c r="A85" s="175"/>
      <c r="B85" s="14"/>
      <c r="C85" s="1"/>
      <c r="D85" s="1"/>
      <c r="E85" s="1"/>
      <c r="F85" s="90" t="s">
        <v>10</v>
      </c>
      <c r="G85" s="7">
        <f>COUNTIFS('Lista projektów'!$H:$H,"="&amp;F85)</f>
        <v>0</v>
      </c>
      <c r="H85" s="49">
        <f>SUMIFS('Lista projektów'!$I:$I,'Lista projektów'!$H:$H,"="&amp;F85)/1000</f>
        <v>0</v>
      </c>
      <c r="I85" s="148">
        <f t="shared" si="1"/>
        <v>0</v>
      </c>
      <c r="J85" s="149">
        <f t="shared" si="2"/>
        <v>0</v>
      </c>
      <c r="K85" s="7">
        <f>COUNTIFS('Lista projektów'!$H:$H,"="&amp;F85,'Lista projektów'!$J:$J,"&lt;&gt;"&amp;"NIE")</f>
        <v>0</v>
      </c>
      <c r="L85" s="49">
        <f>SUMIFS('Lista projektów'!$I:$I,'Lista projektów'!$H:$H,"="&amp;F85,'Lista projektów'!$J:$J,"&lt;&gt;"&amp;"NIE")/1000</f>
        <v>0</v>
      </c>
      <c r="M85" s="7"/>
      <c r="N85" s="7"/>
      <c r="O85" s="7"/>
      <c r="P85" s="7"/>
      <c r="Q85" s="7"/>
      <c r="R85" s="15"/>
      <c r="S85" s="177"/>
    </row>
    <row r="86" spans="1:19" s="2" customFormat="1" x14ac:dyDescent="0.25">
      <c r="A86" s="175"/>
      <c r="B86" s="14"/>
      <c r="C86" s="1"/>
      <c r="D86" s="1"/>
      <c r="E86" s="1"/>
      <c r="F86" s="90" t="s">
        <v>22</v>
      </c>
      <c r="G86" s="7">
        <f>COUNTIFS('Lista projektów'!$H:$H,"="&amp;F86)</f>
        <v>1</v>
      </c>
      <c r="H86" s="49">
        <f>SUMIFS('Lista projektów'!$I:$I,'Lista projektów'!$H:$H,"="&amp;F86)/1000</f>
        <v>0.24</v>
      </c>
      <c r="I86" s="148">
        <f t="shared" si="1"/>
        <v>0</v>
      </c>
      <c r="J86" s="149">
        <f t="shared" si="2"/>
        <v>0</v>
      </c>
      <c r="K86" s="7">
        <f>COUNTIFS('Lista projektów'!$H:$H,"="&amp;F86,'Lista projektów'!$J:$J,"&lt;&gt;"&amp;"NIE")</f>
        <v>1</v>
      </c>
      <c r="L86" s="49">
        <f>SUMIFS('Lista projektów'!$I:$I,'Lista projektów'!$H:$H,"="&amp;F86,'Lista projektów'!$J:$J,"&lt;&gt;"&amp;"NIE")/1000</f>
        <v>0.24</v>
      </c>
      <c r="M86" s="7"/>
      <c r="N86" s="7"/>
      <c r="O86" s="7"/>
      <c r="P86" s="7"/>
      <c r="Q86" s="7"/>
      <c r="R86" s="15"/>
      <c r="S86" s="177"/>
    </row>
    <row r="87" spans="1:19" s="2" customFormat="1" x14ac:dyDescent="0.25">
      <c r="A87" s="175"/>
      <c r="B87" s="14"/>
      <c r="C87" s="1"/>
      <c r="D87" s="1"/>
      <c r="E87" s="1"/>
      <c r="F87" s="90" t="s">
        <v>25</v>
      </c>
      <c r="G87" s="7">
        <f>COUNTIFS('Lista projektów'!$H:$H,"="&amp;F87)</f>
        <v>0</v>
      </c>
      <c r="H87" s="49">
        <f>SUMIFS('Lista projektów'!$I:$I,'Lista projektów'!$H:$H,"="&amp;F87)/1000</f>
        <v>0</v>
      </c>
      <c r="I87" s="148">
        <f t="shared" si="1"/>
        <v>0</v>
      </c>
      <c r="J87" s="149">
        <f t="shared" si="2"/>
        <v>0</v>
      </c>
      <c r="K87" s="7">
        <f>COUNTIFS('Lista projektów'!$H:$H,"="&amp;F87,'Lista projektów'!$J:$J,"&lt;&gt;"&amp;"NIE")</f>
        <v>0</v>
      </c>
      <c r="L87" s="49">
        <f>SUMIFS('Lista projektów'!$I:$I,'Lista projektów'!$H:$H,"="&amp;F87,'Lista projektów'!$J:$J,"&lt;&gt;"&amp;"NIE")/1000</f>
        <v>0</v>
      </c>
      <c r="M87" s="7"/>
      <c r="N87" s="7"/>
      <c r="O87" s="7"/>
      <c r="P87" s="7"/>
      <c r="Q87" s="7"/>
      <c r="R87" s="15"/>
      <c r="S87" s="177"/>
    </row>
    <row r="88" spans="1:19" s="2" customFormat="1" x14ac:dyDescent="0.25">
      <c r="A88" s="175"/>
      <c r="B88" s="14"/>
      <c r="C88" s="1"/>
      <c r="D88" s="1"/>
      <c r="E88" s="1"/>
      <c r="F88" s="90" t="s">
        <v>24</v>
      </c>
      <c r="G88" s="7">
        <f>COUNTIFS('Lista projektów'!$H:$H,"="&amp;F88)</f>
        <v>1</v>
      </c>
      <c r="H88" s="49">
        <f>SUMIFS('Lista projektów'!$I:$I,'Lista projektów'!$H:$H,"="&amp;F88)/1000</f>
        <v>0.19350000000000001</v>
      </c>
      <c r="I88" s="148">
        <f t="shared" si="1"/>
        <v>1</v>
      </c>
      <c r="J88" s="149">
        <f t="shared" si="2"/>
        <v>0.19350000000000001</v>
      </c>
      <c r="K88" s="7">
        <f>COUNTIFS('Lista projektów'!$H:$H,"="&amp;F88,'Lista projektów'!$J:$J,"&lt;&gt;"&amp;"NIE")</f>
        <v>0</v>
      </c>
      <c r="L88" s="49">
        <f>SUMIFS('Lista projektów'!$I:$I,'Lista projektów'!$H:$H,"="&amp;F88,'Lista projektów'!$J:$J,"&lt;&gt;"&amp;"NIE")/1000</f>
        <v>0</v>
      </c>
      <c r="M88" s="7"/>
      <c r="N88" s="7"/>
      <c r="O88" s="7"/>
      <c r="P88" s="7"/>
      <c r="Q88" s="7"/>
      <c r="R88" s="15"/>
      <c r="S88" s="177"/>
    </row>
    <row r="89" spans="1:19" s="2" customFormat="1" x14ac:dyDescent="0.25">
      <c r="A89" s="175"/>
      <c r="B89" s="14"/>
      <c r="C89" s="1"/>
      <c r="D89" s="1"/>
      <c r="E89" s="1"/>
      <c r="F89" s="90" t="s">
        <v>23</v>
      </c>
      <c r="G89" s="7">
        <f>COUNTIFS('Lista projektów'!$H:$H,"="&amp;F89)</f>
        <v>0</v>
      </c>
      <c r="H89" s="49">
        <f>SUMIFS('Lista projektów'!$I:$I,'Lista projektów'!$H:$H,"="&amp;F89)/1000</f>
        <v>0</v>
      </c>
      <c r="I89" s="148">
        <f t="shared" si="1"/>
        <v>0</v>
      </c>
      <c r="J89" s="149">
        <f t="shared" si="2"/>
        <v>0</v>
      </c>
      <c r="K89" s="7">
        <f>COUNTIFS('Lista projektów'!$H:$H,"="&amp;F89,'Lista projektów'!$J:$J,"&lt;&gt;"&amp;"NIE")</f>
        <v>0</v>
      </c>
      <c r="L89" s="49">
        <f>SUMIFS('Lista projektów'!$I:$I,'Lista projektów'!$H:$H,"="&amp;F89,'Lista projektów'!$J:$J,"&lt;&gt;"&amp;"NIE")/1000</f>
        <v>0</v>
      </c>
      <c r="M89" s="7"/>
      <c r="N89" s="7"/>
      <c r="O89" s="7"/>
      <c r="P89" s="7"/>
      <c r="Q89" s="7"/>
      <c r="R89" s="15"/>
      <c r="S89" s="177"/>
    </row>
    <row r="90" spans="1:19" s="2" customFormat="1" x14ac:dyDescent="0.25">
      <c r="A90" s="175"/>
      <c r="B90" s="14"/>
      <c r="C90" s="1"/>
      <c r="D90" s="1"/>
      <c r="E90" s="1"/>
      <c r="F90" s="90" t="s">
        <v>12</v>
      </c>
      <c r="G90" s="7">
        <f>COUNTIFS('Lista projektów'!$H:$H,"="&amp;F90)</f>
        <v>0</v>
      </c>
      <c r="H90" s="49">
        <f>SUMIFS('Lista projektów'!$I:$I,'Lista projektów'!$H:$H,"="&amp;F90)/1000</f>
        <v>0</v>
      </c>
      <c r="I90" s="148">
        <f t="shared" si="1"/>
        <v>0</v>
      </c>
      <c r="J90" s="149">
        <f t="shared" si="2"/>
        <v>0</v>
      </c>
      <c r="K90" s="7">
        <f>COUNTIFS('Lista projektów'!$H:$H,"="&amp;F90,'Lista projektów'!$J:$J,"&lt;&gt;"&amp;"NIE")</f>
        <v>0</v>
      </c>
      <c r="L90" s="49">
        <f>SUMIFS('Lista projektów'!$I:$I,'Lista projektów'!$H:$H,"="&amp;F90,'Lista projektów'!$J:$J,"&lt;&gt;"&amp;"NIE")/1000</f>
        <v>0</v>
      </c>
      <c r="M90" s="7"/>
      <c r="N90" s="7"/>
      <c r="O90" s="7"/>
      <c r="P90" s="7"/>
      <c r="Q90" s="7"/>
      <c r="R90" s="15"/>
      <c r="S90" s="177"/>
    </row>
    <row r="91" spans="1:19" s="2" customFormat="1" x14ac:dyDescent="0.25">
      <c r="A91" s="175"/>
      <c r="B91" s="14"/>
      <c r="C91" s="1"/>
      <c r="D91" s="1"/>
      <c r="E91" s="1"/>
      <c r="F91" s="90" t="s">
        <v>26</v>
      </c>
      <c r="G91" s="7">
        <f>COUNTIFS('Lista projektów'!$H:$H,"="&amp;F91)</f>
        <v>0</v>
      </c>
      <c r="H91" s="49">
        <f>SUMIFS('Lista projektów'!$I:$I,'Lista projektów'!$H:$H,"="&amp;F91)/1000</f>
        <v>0</v>
      </c>
      <c r="I91" s="148">
        <f t="shared" si="1"/>
        <v>0</v>
      </c>
      <c r="J91" s="149">
        <f t="shared" si="2"/>
        <v>0</v>
      </c>
      <c r="K91" s="7">
        <f>COUNTIFS('Lista projektów'!$H:$H,"="&amp;F91,'Lista projektów'!$J:$J,"&lt;&gt;"&amp;"NIE")</f>
        <v>0</v>
      </c>
      <c r="L91" s="49">
        <f>SUMIFS('Lista projektów'!$I:$I,'Lista projektów'!$H:$H,"="&amp;F91,'Lista projektów'!$J:$J,"&lt;&gt;"&amp;"NIE")/1000</f>
        <v>0</v>
      </c>
      <c r="M91" s="7"/>
      <c r="N91" s="7"/>
      <c r="O91" s="7"/>
      <c r="P91" s="7"/>
      <c r="Q91" s="7"/>
      <c r="R91" s="15"/>
      <c r="S91" s="177"/>
    </row>
    <row r="92" spans="1:19" s="2" customFormat="1" x14ac:dyDescent="0.25">
      <c r="A92" s="175"/>
      <c r="B92" s="14"/>
      <c r="C92" s="1"/>
      <c r="D92" s="1"/>
      <c r="E92" s="1"/>
      <c r="F92" s="90" t="s">
        <v>16</v>
      </c>
      <c r="G92" s="7">
        <f>COUNTIFS('Lista projektów'!$H:$H,"="&amp;F92)</f>
        <v>0</v>
      </c>
      <c r="H92" s="49">
        <f>SUMIFS('Lista projektów'!$I:$I,'Lista projektów'!$H:$H,"="&amp;F92)/1000</f>
        <v>0</v>
      </c>
      <c r="I92" s="148">
        <f t="shared" si="1"/>
        <v>0</v>
      </c>
      <c r="J92" s="149">
        <f t="shared" si="2"/>
        <v>0</v>
      </c>
      <c r="K92" s="7">
        <f>COUNTIFS('Lista projektów'!$H:$H,"="&amp;F92,'Lista projektów'!$J:$J,"&lt;&gt;"&amp;"NIE")</f>
        <v>0</v>
      </c>
      <c r="L92" s="49">
        <f>SUMIFS('Lista projektów'!$I:$I,'Lista projektów'!$H:$H,"="&amp;F92,'Lista projektów'!$J:$J,"&lt;&gt;"&amp;"NIE")/1000</f>
        <v>0</v>
      </c>
      <c r="M92" s="7"/>
      <c r="N92" s="7"/>
      <c r="O92" s="7"/>
      <c r="P92" s="7"/>
      <c r="Q92" s="7"/>
      <c r="R92" s="15"/>
      <c r="S92" s="177"/>
    </row>
    <row r="93" spans="1:19" s="2" customFormat="1" x14ac:dyDescent="0.25">
      <c r="A93" s="175"/>
      <c r="B93" s="14"/>
      <c r="C93" s="1"/>
      <c r="D93" s="1"/>
      <c r="E93" s="1"/>
      <c r="F93" s="90" t="s">
        <v>15</v>
      </c>
      <c r="G93" s="7">
        <f>COUNTIFS('Lista projektów'!$H:$H,"="&amp;F93)</f>
        <v>1</v>
      </c>
      <c r="H93" s="49">
        <f>SUMIFS('Lista projektów'!$I:$I,'Lista projektów'!$H:$H,"="&amp;F93)/1000</f>
        <v>0.999</v>
      </c>
      <c r="I93" s="148">
        <f t="shared" si="1"/>
        <v>0</v>
      </c>
      <c r="J93" s="149">
        <f t="shared" si="2"/>
        <v>0</v>
      </c>
      <c r="K93" s="7">
        <f>COUNTIFS('Lista projektów'!$H:$H,"="&amp;F93,'Lista projektów'!$J:$J,"&lt;&gt;"&amp;"NIE")</f>
        <v>1</v>
      </c>
      <c r="L93" s="49">
        <f>SUMIFS('Lista projektów'!$I:$I,'Lista projektów'!$H:$H,"="&amp;F93,'Lista projektów'!$J:$J,"&lt;&gt;"&amp;"NIE")/1000</f>
        <v>0.999</v>
      </c>
      <c r="M93" s="7"/>
      <c r="N93" s="7"/>
      <c r="O93" s="7"/>
      <c r="P93" s="7"/>
      <c r="Q93" s="7"/>
      <c r="R93" s="15"/>
      <c r="S93" s="177"/>
    </row>
    <row r="94" spans="1:19" s="2" customFormat="1" x14ac:dyDescent="0.25">
      <c r="A94" s="175"/>
      <c r="B94" s="14"/>
      <c r="C94" s="1"/>
      <c r="D94" s="1"/>
      <c r="E94" s="1"/>
      <c r="F94" s="90" t="s">
        <v>17</v>
      </c>
      <c r="G94" s="7">
        <f>COUNTIFS('Lista projektów'!$H:$H,"="&amp;F94)</f>
        <v>0</v>
      </c>
      <c r="H94" s="49">
        <f>SUMIFS('Lista projektów'!$I:$I,'Lista projektów'!$H:$H,"="&amp;F94)/1000</f>
        <v>0</v>
      </c>
      <c r="I94" s="148">
        <f t="shared" si="1"/>
        <v>0</v>
      </c>
      <c r="J94" s="149">
        <f t="shared" si="2"/>
        <v>0</v>
      </c>
      <c r="K94" s="7">
        <f>COUNTIFS('Lista projektów'!$H:$H,"="&amp;F94,'Lista projektów'!$J:$J,"&lt;&gt;"&amp;"NIE")</f>
        <v>0</v>
      </c>
      <c r="L94" s="49">
        <f>SUMIFS('Lista projektów'!$I:$I,'Lista projektów'!$H:$H,"="&amp;F94,'Lista projektów'!$J:$J,"&lt;&gt;"&amp;"NIE")/1000</f>
        <v>0</v>
      </c>
      <c r="M94" s="7"/>
      <c r="N94" s="7"/>
      <c r="O94" s="7"/>
      <c r="P94" s="7"/>
      <c r="Q94" s="7"/>
      <c r="R94" s="15"/>
      <c r="S94" s="177"/>
    </row>
    <row r="95" spans="1:19" s="2" customFormat="1" x14ac:dyDescent="0.25">
      <c r="A95" s="175"/>
      <c r="B95" s="14"/>
      <c r="C95" s="1"/>
      <c r="D95" s="1"/>
      <c r="E95" s="1"/>
      <c r="F95" s="90" t="s">
        <v>11</v>
      </c>
      <c r="G95" s="7">
        <f>COUNTIFS('Lista projektów'!$H:$H,"="&amp;F95)</f>
        <v>0</v>
      </c>
      <c r="H95" s="49">
        <f>SUMIFS('Lista projektów'!$I:$I,'Lista projektów'!$H:$H,"="&amp;F95)/1000</f>
        <v>0</v>
      </c>
      <c r="I95" s="148">
        <f t="shared" si="1"/>
        <v>0</v>
      </c>
      <c r="J95" s="149">
        <f t="shared" si="2"/>
        <v>0</v>
      </c>
      <c r="K95" s="7">
        <f>COUNTIFS('Lista projektów'!$H:$H,"="&amp;F95,'Lista projektów'!$J:$J,"&lt;&gt;"&amp;"NIE")</f>
        <v>0</v>
      </c>
      <c r="L95" s="49">
        <f>SUMIFS('Lista projektów'!$I:$I,'Lista projektów'!$H:$H,"="&amp;F95,'Lista projektów'!$J:$J,"&lt;&gt;"&amp;"NIE")/1000</f>
        <v>0</v>
      </c>
      <c r="M95" s="7"/>
      <c r="N95" s="7"/>
      <c r="O95" s="7"/>
      <c r="P95" s="7"/>
      <c r="Q95" s="7"/>
      <c r="R95" s="15"/>
      <c r="S95" s="177"/>
    </row>
    <row r="96" spans="1:19" s="2" customFormat="1" x14ac:dyDescent="0.25">
      <c r="A96" s="175"/>
      <c r="B96" s="14"/>
      <c r="C96" s="1"/>
      <c r="D96" s="1"/>
      <c r="E96" s="1"/>
      <c r="F96" s="90" t="s">
        <v>13</v>
      </c>
      <c r="G96" s="7">
        <f>COUNTIFS('Lista projektów'!$H:$H,"="&amp;F96)</f>
        <v>0</v>
      </c>
      <c r="H96" s="49">
        <f>SUMIFS('Lista projektów'!$I:$I,'Lista projektów'!$H:$H,"="&amp;F96)/1000</f>
        <v>0</v>
      </c>
      <c r="I96" s="148">
        <f t="shared" si="1"/>
        <v>0</v>
      </c>
      <c r="J96" s="149">
        <f t="shared" si="2"/>
        <v>0</v>
      </c>
      <c r="K96" s="7">
        <f>COUNTIFS('Lista projektów'!$H:$H,"="&amp;F96,'Lista projektów'!$J:$J,"&lt;&gt;"&amp;"NIE")</f>
        <v>0</v>
      </c>
      <c r="L96" s="49">
        <f>SUMIFS('Lista projektów'!$I:$I,'Lista projektów'!$H:$H,"="&amp;F96,'Lista projektów'!$J:$J,"&lt;&gt;"&amp;"NIE")/1000</f>
        <v>0</v>
      </c>
      <c r="M96" s="7"/>
      <c r="N96" s="7"/>
      <c r="O96" s="7"/>
      <c r="P96" s="7"/>
      <c r="Q96" s="7"/>
      <c r="R96" s="15"/>
      <c r="S96" s="177"/>
    </row>
    <row r="97" spans="1:20" s="2" customFormat="1" ht="18.75" x14ac:dyDescent="0.25">
      <c r="A97" s="175"/>
      <c r="B97" s="14"/>
      <c r="C97" s="1"/>
      <c r="D97" s="1"/>
      <c r="E97" s="1"/>
      <c r="F97" s="90" t="s">
        <v>14</v>
      </c>
      <c r="G97" s="7">
        <f>COUNTIFS('Lista projektów'!$H:$H,"="&amp;F97)</f>
        <v>0</v>
      </c>
      <c r="H97" s="49">
        <f>SUMIFS('Lista projektów'!$I:$I,'Lista projektów'!$H:$H,"="&amp;F97)/1000</f>
        <v>0</v>
      </c>
      <c r="I97" s="148">
        <f t="shared" si="1"/>
        <v>0</v>
      </c>
      <c r="J97" s="149">
        <f t="shared" si="2"/>
        <v>0</v>
      </c>
      <c r="K97" s="7">
        <f>COUNTIFS('Lista projektów'!$H:$H,"="&amp;F97,'Lista projektów'!$J:$J,"&lt;&gt;"&amp;"NIE")</f>
        <v>0</v>
      </c>
      <c r="L97" s="49">
        <f>SUMIFS('Lista projektów'!$I:$I,'Lista projektów'!$H:$H,"="&amp;F97,'Lista projektów'!$J:$J,"&lt;&gt;"&amp;"NIE")/1000</f>
        <v>0</v>
      </c>
      <c r="M97" s="69"/>
      <c r="N97" s="69"/>
      <c r="O97" s="69"/>
      <c r="P97" s="69"/>
      <c r="Q97" s="69"/>
      <c r="R97" s="83"/>
      <c r="S97" s="177"/>
    </row>
    <row r="98" spans="1:20" s="2" customFormat="1" x14ac:dyDescent="0.25">
      <c r="A98" s="175"/>
      <c r="B98" s="14"/>
      <c r="C98" s="7"/>
      <c r="D98" s="7"/>
      <c r="E98" s="7"/>
      <c r="F98" s="7"/>
      <c r="G98" s="7"/>
      <c r="H98" s="7"/>
      <c r="I98" s="49"/>
      <c r="J98" s="70"/>
      <c r="K98" s="73"/>
      <c r="L98" s="73"/>
      <c r="M98" s="7"/>
      <c r="N98" s="7"/>
      <c r="O98" s="7"/>
      <c r="P98" s="7"/>
      <c r="Q98" s="7"/>
      <c r="R98" s="15"/>
      <c r="S98" s="177"/>
    </row>
    <row r="99" spans="1:20" s="2" customFormat="1" x14ac:dyDescent="0.25">
      <c r="A99" s="175"/>
      <c r="B99" s="14"/>
      <c r="C99" s="7"/>
      <c r="D99" s="7"/>
      <c r="E99" s="7"/>
      <c r="F99" s="7"/>
      <c r="G99" s="7"/>
      <c r="H99" s="7"/>
      <c r="I99" s="75"/>
      <c r="J99" s="70"/>
      <c r="K99" s="64"/>
      <c r="L99" s="64"/>
      <c r="M99" s="7"/>
      <c r="N99" s="7"/>
      <c r="O99" s="7"/>
      <c r="P99" s="7"/>
      <c r="Q99" s="7"/>
      <c r="R99" s="15"/>
      <c r="S99" s="177"/>
    </row>
    <row r="100" spans="1:20" s="2" customFormat="1" x14ac:dyDescent="0.25">
      <c r="A100" s="175"/>
      <c r="B100" s="14"/>
      <c r="C100" s="7"/>
      <c r="D100" s="7"/>
      <c r="E100" s="7"/>
      <c r="F100" s="7"/>
      <c r="G100" s="7"/>
      <c r="H100" s="7"/>
      <c r="I100" s="74"/>
      <c r="J100" s="71"/>
      <c r="K100" s="7"/>
      <c r="L100" s="7"/>
      <c r="M100" s="7"/>
      <c r="N100" s="7"/>
      <c r="O100" s="7"/>
      <c r="P100" s="7"/>
      <c r="Q100" s="7"/>
      <c r="R100" s="15"/>
      <c r="S100" s="177"/>
    </row>
    <row r="101" spans="1:20" s="2" customFormat="1" ht="18.75" x14ac:dyDescent="0.3">
      <c r="A101" s="175"/>
      <c r="B101" s="14"/>
      <c r="C101" s="7"/>
      <c r="D101" s="7"/>
      <c r="E101" s="7"/>
      <c r="F101" s="7"/>
      <c r="G101" s="7"/>
      <c r="H101" s="7"/>
      <c r="I101" s="53"/>
      <c r="J101" s="72"/>
      <c r="K101" s="7"/>
      <c r="L101" s="7"/>
      <c r="M101" s="7"/>
      <c r="N101" s="76"/>
      <c r="O101" s="76"/>
      <c r="P101" s="76"/>
      <c r="Q101" s="76"/>
      <c r="R101" s="15"/>
      <c r="S101" s="179"/>
      <c r="T101" s="19"/>
    </row>
    <row r="102" spans="1:20" s="2" customFormat="1" x14ac:dyDescent="0.25">
      <c r="A102" s="175"/>
      <c r="B102" s="14"/>
      <c r="C102" s="7"/>
      <c r="D102" s="7"/>
      <c r="E102" s="7"/>
      <c r="F102" s="7"/>
      <c r="G102" s="7"/>
      <c r="H102" s="7"/>
      <c r="I102" s="53"/>
      <c r="J102" s="64"/>
      <c r="K102" s="7"/>
      <c r="L102" s="7"/>
      <c r="M102" s="7"/>
      <c r="N102" s="71"/>
      <c r="O102" s="77"/>
      <c r="P102" s="71"/>
      <c r="Q102" s="71"/>
      <c r="R102" s="15"/>
      <c r="S102" s="179"/>
      <c r="T102" s="19"/>
    </row>
    <row r="103" spans="1:20" s="2" customFormat="1" ht="21" customHeight="1" x14ac:dyDescent="0.25">
      <c r="A103" s="175"/>
      <c r="B103" s="14"/>
      <c r="C103" s="7"/>
      <c r="D103" s="7"/>
      <c r="E103" s="7"/>
      <c r="F103" s="7"/>
      <c r="G103" s="7"/>
      <c r="H103" s="7"/>
      <c r="I103" s="53"/>
      <c r="J103" s="72"/>
      <c r="K103" s="7"/>
      <c r="L103" s="7"/>
      <c r="M103" s="78"/>
      <c r="N103" s="79"/>
      <c r="O103" s="79"/>
      <c r="P103" s="79"/>
      <c r="Q103" s="79"/>
      <c r="R103" s="15"/>
      <c r="S103" s="179"/>
      <c r="T103" s="19"/>
    </row>
    <row r="104" spans="1:20" s="2" customFormat="1" ht="21" customHeight="1" x14ac:dyDescent="0.25">
      <c r="A104" s="175"/>
      <c r="B104" s="14"/>
      <c r="C104" s="7"/>
      <c r="D104" s="7"/>
      <c r="E104" s="7"/>
      <c r="F104" s="7"/>
      <c r="G104" s="7"/>
      <c r="H104" s="7"/>
      <c r="I104" s="53"/>
      <c r="J104" s="64"/>
      <c r="K104" s="7"/>
      <c r="L104" s="7"/>
      <c r="M104" s="78"/>
      <c r="N104" s="80"/>
      <c r="O104" s="80"/>
      <c r="P104" s="80"/>
      <c r="Q104" s="80"/>
      <c r="R104" s="15"/>
      <c r="S104" s="179"/>
      <c r="T104" s="19"/>
    </row>
    <row r="105" spans="1:20" s="2" customFormat="1" ht="21" customHeight="1" x14ac:dyDescent="0.25">
      <c r="A105" s="175"/>
      <c r="B105" s="14"/>
      <c r="C105" s="7"/>
      <c r="D105" s="7"/>
      <c r="E105" s="7"/>
      <c r="F105" s="7"/>
      <c r="G105" s="7"/>
      <c r="H105" s="7"/>
      <c r="I105" s="53"/>
      <c r="J105" s="72"/>
      <c r="K105" s="7"/>
      <c r="L105" s="7"/>
      <c r="M105" s="78"/>
      <c r="N105" s="79"/>
      <c r="O105" s="79"/>
      <c r="P105" s="79"/>
      <c r="Q105" s="79"/>
      <c r="R105" s="15"/>
      <c r="S105" s="179"/>
      <c r="T105" s="19"/>
    </row>
    <row r="106" spans="1:20" s="2" customFormat="1" ht="21" customHeight="1" x14ac:dyDescent="0.25">
      <c r="A106" s="175"/>
      <c r="B106" s="14"/>
      <c r="C106" s="7"/>
      <c r="D106" s="7"/>
      <c r="E106" s="7"/>
      <c r="F106" s="7"/>
      <c r="G106" s="7"/>
      <c r="H106" s="7"/>
      <c r="I106" s="53"/>
      <c r="J106" s="64"/>
      <c r="K106" s="7"/>
      <c r="L106" s="7"/>
      <c r="M106" s="78"/>
      <c r="N106" s="80"/>
      <c r="O106" s="80"/>
      <c r="P106" s="80"/>
      <c r="Q106" s="80"/>
      <c r="R106" s="15"/>
      <c r="S106" s="179"/>
      <c r="T106" s="19"/>
    </row>
    <row r="107" spans="1:20" s="2" customFormat="1" ht="19.5" customHeight="1" x14ac:dyDescent="0.25">
      <c r="A107" s="175"/>
      <c r="B107" s="14"/>
      <c r="C107" s="7"/>
      <c r="D107" s="7"/>
      <c r="E107" s="7"/>
      <c r="F107" s="7"/>
      <c r="G107" s="7"/>
      <c r="H107" s="7"/>
      <c r="I107" s="53"/>
      <c r="J107" s="72"/>
      <c r="K107" s="7"/>
      <c r="L107" s="7"/>
      <c r="M107" s="78"/>
      <c r="N107" s="79"/>
      <c r="O107" s="79"/>
      <c r="P107" s="79"/>
      <c r="Q107" s="79"/>
      <c r="R107" s="15"/>
      <c r="S107" s="179"/>
      <c r="T107" s="19"/>
    </row>
    <row r="108" spans="1:20" s="2" customFormat="1" ht="19.5" customHeight="1" x14ac:dyDescent="0.25">
      <c r="A108" s="175"/>
      <c r="B108" s="14"/>
      <c r="C108" s="7"/>
      <c r="D108" s="7"/>
      <c r="E108" s="7"/>
      <c r="F108" s="7"/>
      <c r="G108" s="7"/>
      <c r="H108" s="7"/>
      <c r="I108" s="53"/>
      <c r="J108" s="64"/>
      <c r="K108" s="7"/>
      <c r="L108" s="7"/>
      <c r="M108" s="78"/>
      <c r="N108" s="80"/>
      <c r="O108" s="80"/>
      <c r="P108" s="80"/>
      <c r="Q108" s="80"/>
      <c r="R108" s="15"/>
      <c r="S108" s="179"/>
      <c r="T108" s="19"/>
    </row>
    <row r="109" spans="1:20" s="2" customFormat="1" ht="19.5" customHeight="1" x14ac:dyDescent="0.25">
      <c r="A109" s="175"/>
      <c r="B109" s="14"/>
      <c r="C109" s="7"/>
      <c r="D109" s="7"/>
      <c r="E109" s="7"/>
      <c r="F109" s="7"/>
      <c r="G109" s="7"/>
      <c r="H109" s="7"/>
      <c r="I109" s="53"/>
      <c r="J109" s="72"/>
      <c r="K109" s="7"/>
      <c r="L109" s="7"/>
      <c r="M109" s="78"/>
      <c r="N109" s="79"/>
      <c r="O109" s="79"/>
      <c r="P109" s="79"/>
      <c r="Q109" s="79"/>
      <c r="R109" s="15"/>
      <c r="S109" s="179"/>
      <c r="T109" s="19"/>
    </row>
    <row r="110" spans="1:20" s="2" customFormat="1" ht="19.5" customHeight="1" x14ac:dyDescent="0.25">
      <c r="A110" s="175"/>
      <c r="B110" s="14"/>
      <c r="C110" s="7"/>
      <c r="D110" s="7"/>
      <c r="E110" s="7"/>
      <c r="F110" s="7"/>
      <c r="G110" s="7"/>
      <c r="H110" s="7"/>
      <c r="I110" s="53"/>
      <c r="J110" s="64"/>
      <c r="K110" s="7"/>
      <c r="L110" s="7"/>
      <c r="M110" s="78"/>
      <c r="N110" s="80"/>
      <c r="O110" s="80"/>
      <c r="P110" s="80"/>
      <c r="Q110" s="80"/>
      <c r="R110" s="15"/>
      <c r="S110" s="179"/>
      <c r="T110" s="19"/>
    </row>
    <row r="111" spans="1:20" s="2" customFormat="1" x14ac:dyDescent="0.25">
      <c r="A111" s="175"/>
      <c r="B111" s="14"/>
      <c r="C111" s="7"/>
      <c r="D111" s="7"/>
      <c r="E111" s="7"/>
      <c r="F111" s="7"/>
      <c r="G111" s="7"/>
      <c r="H111" s="7"/>
      <c r="I111" s="53"/>
      <c r="J111" s="73"/>
      <c r="K111" s="7"/>
      <c r="L111" s="7"/>
      <c r="M111" s="7"/>
      <c r="N111" s="7"/>
      <c r="O111" s="7"/>
      <c r="P111" s="7"/>
      <c r="Q111" s="7"/>
      <c r="R111" s="15"/>
      <c r="S111" s="179"/>
      <c r="T111" s="19"/>
    </row>
    <row r="112" spans="1:20" s="2" customFormat="1" x14ac:dyDescent="0.25">
      <c r="A112" s="175"/>
      <c r="B112" s="14"/>
      <c r="C112" s="7"/>
      <c r="D112" s="7"/>
      <c r="E112" s="7"/>
      <c r="F112" s="7"/>
      <c r="G112" s="7"/>
      <c r="H112" s="7"/>
      <c r="I112" s="53"/>
      <c r="J112" s="64"/>
      <c r="K112" s="7"/>
      <c r="L112" s="7"/>
      <c r="M112" s="7"/>
      <c r="N112" s="7"/>
      <c r="O112" s="7"/>
      <c r="P112" s="7"/>
      <c r="Q112" s="7"/>
      <c r="R112" s="15"/>
      <c r="S112" s="179"/>
      <c r="T112" s="19"/>
    </row>
    <row r="113" spans="1:21" s="2" customFormat="1" x14ac:dyDescent="0.25">
      <c r="A113" s="175"/>
      <c r="B113" s="14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15"/>
      <c r="S113" s="179"/>
      <c r="T113" s="19"/>
    </row>
    <row r="114" spans="1:21" s="2" customFormat="1" x14ac:dyDescent="0.25">
      <c r="A114" s="175"/>
      <c r="B114" s="14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15"/>
      <c r="S114" s="179"/>
      <c r="T114" s="19"/>
    </row>
    <row r="115" spans="1:21" s="2" customFormat="1" x14ac:dyDescent="0.25">
      <c r="A115" s="175"/>
      <c r="B115" s="14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15"/>
      <c r="S115" s="179"/>
      <c r="T115" s="19"/>
    </row>
    <row r="116" spans="1:21" s="2" customFormat="1" x14ac:dyDescent="0.25">
      <c r="A116" s="175"/>
      <c r="B116" s="14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5"/>
      <c r="S116" s="179"/>
      <c r="T116" s="19"/>
      <c r="U116" s="19"/>
    </row>
    <row r="117" spans="1:21" s="2" customFormat="1" x14ac:dyDescent="0.25">
      <c r="A117" s="175"/>
      <c r="B117" s="14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5"/>
      <c r="S117" s="179"/>
      <c r="T117" s="19"/>
    </row>
    <row r="118" spans="1:21" s="2" customFormat="1" x14ac:dyDescent="0.25">
      <c r="A118" s="175"/>
      <c r="B118" s="14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15"/>
      <c r="S118" s="179"/>
      <c r="T118" s="19"/>
    </row>
    <row r="119" spans="1:21" s="2" customFormat="1" x14ac:dyDescent="0.25">
      <c r="A119" s="175"/>
      <c r="B119" s="14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15"/>
      <c r="S119" s="179"/>
      <c r="T119" s="19"/>
    </row>
    <row r="120" spans="1:21" s="2" customFormat="1" x14ac:dyDescent="0.25">
      <c r="A120" s="175"/>
      <c r="B120" s="14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15"/>
      <c r="S120" s="179"/>
      <c r="T120" s="19"/>
    </row>
    <row r="121" spans="1:21" s="2" customFormat="1" x14ac:dyDescent="0.25">
      <c r="A121" s="175"/>
      <c r="B121" s="14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15"/>
      <c r="S121" s="179"/>
      <c r="T121" s="19"/>
    </row>
    <row r="122" spans="1:21" s="2" customFormat="1" x14ac:dyDescent="0.25">
      <c r="A122" s="175"/>
      <c r="B122" s="14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5"/>
      <c r="S122" s="179"/>
      <c r="T122" s="19"/>
    </row>
    <row r="123" spans="1:21" s="2" customFormat="1" x14ac:dyDescent="0.25">
      <c r="A123" s="175"/>
      <c r="B123" s="14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5"/>
      <c r="S123" s="179"/>
      <c r="T123" s="19"/>
    </row>
    <row r="124" spans="1:21" s="2" customFormat="1" ht="15" customHeight="1" x14ac:dyDescent="0.25">
      <c r="A124" s="175"/>
      <c r="B124" s="14"/>
      <c r="C124" s="7"/>
      <c r="D124" s="7"/>
      <c r="E124" s="7"/>
      <c r="F124" s="289" t="s">
        <v>134</v>
      </c>
      <c r="G124" s="236">
        <v>400</v>
      </c>
      <c r="H124" s="236">
        <v>1001</v>
      </c>
      <c r="I124" s="236">
        <v>5000</v>
      </c>
      <c r="J124" s="236">
        <v>10000</v>
      </c>
      <c r="K124" s="236">
        <v>30000</v>
      </c>
      <c r="L124" s="236">
        <v>50000</v>
      </c>
      <c r="M124" s="7"/>
      <c r="N124" s="7"/>
      <c r="O124" s="7"/>
      <c r="P124" s="7"/>
      <c r="Q124" s="7"/>
      <c r="R124" s="15"/>
      <c r="S124" s="179"/>
      <c r="T124" s="19"/>
    </row>
    <row r="125" spans="1:21" s="2" customFormat="1" x14ac:dyDescent="0.25">
      <c r="A125" s="175"/>
      <c r="B125" s="14"/>
      <c r="C125" s="7"/>
      <c r="D125" s="7"/>
      <c r="E125" s="7"/>
      <c r="F125" s="289"/>
      <c r="G125" s="236">
        <v>1001</v>
      </c>
      <c r="H125" s="236">
        <v>5000</v>
      </c>
      <c r="I125" s="236">
        <v>10000</v>
      </c>
      <c r="J125" s="236">
        <v>30000</v>
      </c>
      <c r="K125" s="236">
        <v>50000</v>
      </c>
      <c r="L125" s="236">
        <v>1000000</v>
      </c>
      <c r="M125" s="7"/>
      <c r="N125" s="7"/>
      <c r="O125" s="7"/>
      <c r="P125" s="7"/>
      <c r="Q125" s="7"/>
      <c r="R125" s="15"/>
      <c r="S125" s="179"/>
      <c r="T125" s="19"/>
    </row>
    <row r="126" spans="1:21" s="2" customFormat="1" ht="18" thickBot="1" x14ac:dyDescent="0.3">
      <c r="A126" s="175"/>
      <c r="B126" s="14"/>
      <c r="C126" s="7"/>
      <c r="D126" s="7"/>
      <c r="E126" s="7"/>
      <c r="F126" s="290"/>
      <c r="G126" s="156" t="s">
        <v>139</v>
      </c>
      <c r="H126" s="156" t="s">
        <v>129</v>
      </c>
      <c r="I126" s="156" t="s">
        <v>130</v>
      </c>
      <c r="J126" s="156" t="s">
        <v>131</v>
      </c>
      <c r="K126" s="156" t="s">
        <v>132</v>
      </c>
      <c r="L126" s="156" t="s">
        <v>133</v>
      </c>
      <c r="M126" s="7"/>
      <c r="N126" s="7"/>
      <c r="O126" s="7"/>
      <c r="P126" s="7"/>
      <c r="Q126" s="7"/>
      <c r="R126" s="15"/>
      <c r="S126" s="179"/>
      <c r="T126" s="19"/>
    </row>
    <row r="127" spans="1:21" s="2" customFormat="1" ht="16.5" thickBot="1" x14ac:dyDescent="0.3">
      <c r="A127" s="175"/>
      <c r="B127" s="14"/>
      <c r="C127" s="7"/>
      <c r="D127" s="7"/>
      <c r="E127" s="7"/>
      <c r="F127" s="59" t="s">
        <v>46</v>
      </c>
      <c r="G127" s="159">
        <f>COUNTIFS('Lista projektów'!$I:$I,"&gt;="&amp;G124,'Lista projektów'!$I:$I,"&lt;"&amp;G125)</f>
        <v>3</v>
      </c>
      <c r="H127" s="159">
        <f>COUNTIFS('Lista projektów'!$I:$I,"&gt;="&amp;H124,'Lista projektów'!$I:$I,"&lt;"&amp;H125)</f>
        <v>0</v>
      </c>
      <c r="I127" s="159">
        <f>COUNTIFS('Lista projektów'!$I:$I,"&gt;="&amp;I124,'Lista projektów'!$I:$I,"&lt;"&amp;I125)</f>
        <v>1</v>
      </c>
      <c r="J127" s="159">
        <f>COUNTIFS('Lista projektów'!$I:$I,"&gt;="&amp;J124,'Lista projektów'!$I:$I,"&lt;"&amp;J125)</f>
        <v>0</v>
      </c>
      <c r="K127" s="159">
        <f>COUNTIFS('Lista projektów'!$I:$I,"&gt;="&amp;K124,'Lista projektów'!$I:$I,"&lt;"&amp;K125)</f>
        <v>0</v>
      </c>
      <c r="L127" s="159">
        <f>COUNTIFS('Lista projektów'!$I:$I,"&gt;="&amp;L124,'Lista projektów'!$I:$I,"&lt;"&amp;L125)</f>
        <v>0</v>
      </c>
      <c r="M127" s="7"/>
      <c r="N127" s="7"/>
      <c r="O127" s="7"/>
      <c r="P127" s="7"/>
      <c r="Q127" s="7"/>
      <c r="R127" s="15"/>
      <c r="S127" s="179"/>
      <c r="T127" s="19"/>
    </row>
    <row r="128" spans="1:21" s="2" customFormat="1" ht="16.5" thickBot="1" x14ac:dyDescent="0.3">
      <c r="A128" s="175"/>
      <c r="B128" s="14"/>
      <c r="C128" s="7"/>
      <c r="D128" s="7"/>
      <c r="E128" s="7"/>
      <c r="F128" s="59" t="s">
        <v>97</v>
      </c>
      <c r="G128" s="161">
        <f>SUMIFS('Lista projektów'!$I:$I,'Lista projektów'!$I:$I,"&gt;="&amp;G124,'Lista projektów'!$I:$I,"&lt;"&amp;G125)/1000</f>
        <v>2.738</v>
      </c>
      <c r="H128" s="161">
        <f>SUMIFS('Lista projektów'!$I:$I,'Lista projektów'!$I:$I,"&gt;="&amp;H124,'Lista projektów'!$I:$I,"&lt;"&amp;H125)/1000</f>
        <v>0</v>
      </c>
      <c r="I128" s="161">
        <f>SUMIFS('Lista projektów'!$I:$I,'Lista projektów'!$I:$I,"&gt;="&amp;I124,'Lista projektów'!$I:$I,"&lt;"&amp;I125)/1000</f>
        <v>7</v>
      </c>
      <c r="J128" s="161">
        <f>SUMIFS('Lista projektów'!$I:$I,'Lista projektów'!$I:$I,"&gt;="&amp;J124,'Lista projektów'!$I:$I,"&lt;"&amp;J125)/1000</f>
        <v>0</v>
      </c>
      <c r="K128" s="161">
        <f>SUMIFS('Lista projektów'!$I:$I,'Lista projektów'!$I:$I,"&gt;="&amp;K124,'Lista projektów'!$I:$I,"&lt;"&amp;K125)/1000</f>
        <v>0</v>
      </c>
      <c r="L128" s="161">
        <f>SUMIFS('Lista projektów'!$I:$I,'Lista projektów'!$I:$I,"&gt;="&amp;L124,'Lista projektów'!$I:$I,"&lt;"&amp;L125)/1000</f>
        <v>0</v>
      </c>
      <c r="M128" s="7"/>
      <c r="N128" s="7"/>
      <c r="O128" s="7"/>
      <c r="P128" s="7"/>
      <c r="Q128" s="7"/>
      <c r="R128" s="15"/>
      <c r="S128" s="179"/>
      <c r="T128" s="19"/>
    </row>
    <row r="129" spans="1:20" s="2" customFormat="1" x14ac:dyDescent="0.25">
      <c r="A129" s="175"/>
      <c r="B129" s="14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5"/>
      <c r="S129" s="179"/>
      <c r="T129" s="19"/>
    </row>
    <row r="130" spans="1:20" s="2" customFormat="1" x14ac:dyDescent="0.25">
      <c r="A130" s="175"/>
      <c r="B130" s="14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15"/>
      <c r="S130" s="179"/>
      <c r="T130" s="19"/>
    </row>
    <row r="131" spans="1:20" s="2" customFormat="1" x14ac:dyDescent="0.25">
      <c r="A131" s="175"/>
      <c r="B131" s="14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15"/>
      <c r="S131" s="179"/>
      <c r="T131" s="19"/>
    </row>
    <row r="132" spans="1:20" s="2" customFormat="1" x14ac:dyDescent="0.25">
      <c r="A132" s="175"/>
      <c r="B132" s="14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15"/>
      <c r="S132" s="179"/>
      <c r="T132" s="19"/>
    </row>
    <row r="133" spans="1:20" s="2" customFormat="1" x14ac:dyDescent="0.25">
      <c r="A133" s="175"/>
      <c r="B133" s="14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15"/>
      <c r="S133" s="179"/>
      <c r="T133" s="19"/>
    </row>
    <row r="134" spans="1:20" s="2" customFormat="1" x14ac:dyDescent="0.25">
      <c r="A134" s="175"/>
      <c r="B134" s="14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5"/>
      <c r="S134" s="179"/>
      <c r="T134" s="19"/>
    </row>
    <row r="135" spans="1:20" s="2" customFormat="1" x14ac:dyDescent="0.25">
      <c r="A135" s="175"/>
      <c r="B135" s="14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15"/>
      <c r="S135" s="179"/>
      <c r="T135" s="19"/>
    </row>
    <row r="136" spans="1:20" s="2" customFormat="1" x14ac:dyDescent="0.25">
      <c r="A136" s="175"/>
      <c r="B136" s="14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15"/>
      <c r="S136" s="179"/>
      <c r="T136" s="19"/>
    </row>
    <row r="137" spans="1:20" s="2" customFormat="1" x14ac:dyDescent="0.25">
      <c r="A137" s="175"/>
      <c r="B137" s="14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15"/>
      <c r="S137" s="179"/>
      <c r="T137" s="19"/>
    </row>
    <row r="138" spans="1:20" s="2" customFormat="1" x14ac:dyDescent="0.25">
      <c r="A138" s="175"/>
      <c r="B138" s="14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15"/>
      <c r="S138" s="179"/>
      <c r="T138" s="19"/>
    </row>
    <row r="139" spans="1:20" s="2" customFormat="1" x14ac:dyDescent="0.25">
      <c r="A139" s="175"/>
      <c r="B139" s="14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5"/>
      <c r="S139" s="179"/>
      <c r="T139" s="19"/>
    </row>
    <row r="140" spans="1:20" s="2" customFormat="1" x14ac:dyDescent="0.25">
      <c r="A140" s="175"/>
      <c r="B140" s="14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15"/>
      <c r="S140" s="179"/>
      <c r="T140" s="19"/>
    </row>
    <row r="141" spans="1:20" s="2" customFormat="1" x14ac:dyDescent="0.25">
      <c r="A141" s="175"/>
      <c r="B141" s="14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15"/>
      <c r="S141" s="179"/>
      <c r="T141" s="19"/>
    </row>
    <row r="142" spans="1:20" s="2" customFormat="1" x14ac:dyDescent="0.25">
      <c r="A142" s="175"/>
      <c r="B142" s="14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15"/>
      <c r="S142" s="179"/>
      <c r="T142" s="19"/>
    </row>
    <row r="143" spans="1:20" s="2" customFormat="1" x14ac:dyDescent="0.25">
      <c r="A143" s="175"/>
      <c r="B143" s="14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15"/>
      <c r="S143" s="179"/>
      <c r="T143" s="19"/>
    </row>
    <row r="144" spans="1:20" s="2" customFormat="1" x14ac:dyDescent="0.25">
      <c r="A144" s="175"/>
      <c r="B144" s="14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15"/>
      <c r="S144" s="179"/>
      <c r="T144" s="19"/>
    </row>
    <row r="145" spans="1:20" s="2" customFormat="1" x14ac:dyDescent="0.25">
      <c r="A145" s="175"/>
      <c r="B145" s="14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15"/>
      <c r="S145" s="179"/>
      <c r="T145" s="19"/>
    </row>
    <row r="146" spans="1:20" s="2" customFormat="1" x14ac:dyDescent="0.25">
      <c r="A146" s="175"/>
      <c r="B146" s="14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15"/>
      <c r="S146" s="179"/>
      <c r="T146" s="19"/>
    </row>
    <row r="147" spans="1:20" x14ac:dyDescent="0.25">
      <c r="B147" s="14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15"/>
      <c r="S147" s="179"/>
      <c r="T147" s="179"/>
    </row>
    <row r="148" spans="1:20" x14ac:dyDescent="0.25">
      <c r="B148" s="14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5"/>
      <c r="S148" s="179"/>
      <c r="T148" s="179"/>
    </row>
    <row r="149" spans="1:20" x14ac:dyDescent="0.25">
      <c r="B149" s="14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5"/>
      <c r="S149" s="179"/>
      <c r="T149" s="179"/>
    </row>
    <row r="150" spans="1:20" hidden="1" x14ac:dyDescent="0.25">
      <c r="F150" s="180"/>
      <c r="G150" s="181"/>
      <c r="H150" s="181"/>
      <c r="S150" s="179"/>
      <c r="T150" s="179"/>
    </row>
    <row r="151" spans="1:20" hidden="1" x14ac:dyDescent="0.25">
      <c r="F151" s="182"/>
      <c r="G151" s="181"/>
      <c r="H151" s="181"/>
      <c r="S151" s="179"/>
      <c r="T151" s="179"/>
    </row>
    <row r="152" spans="1:20" hidden="1" x14ac:dyDescent="0.25">
      <c r="F152" s="180"/>
      <c r="G152" s="181"/>
      <c r="H152" s="181"/>
      <c r="S152" s="179"/>
      <c r="T152" s="179"/>
    </row>
    <row r="153" spans="1:20" hidden="1" x14ac:dyDescent="0.25">
      <c r="F153" s="180"/>
      <c r="G153" s="181"/>
      <c r="H153" s="181"/>
      <c r="S153" s="179"/>
      <c r="T153" s="179"/>
    </row>
    <row r="154" spans="1:20" hidden="1" x14ac:dyDescent="0.25">
      <c r="F154" s="180"/>
      <c r="G154" s="181"/>
      <c r="H154" s="181"/>
      <c r="S154" s="179"/>
      <c r="T154" s="179"/>
    </row>
    <row r="155" spans="1:20" hidden="1" x14ac:dyDescent="0.25">
      <c r="F155" s="180"/>
      <c r="G155" s="181"/>
      <c r="H155" s="181"/>
      <c r="S155" s="179"/>
      <c r="T155" s="179"/>
    </row>
    <row r="156" spans="1:20" hidden="1" x14ac:dyDescent="0.25">
      <c r="F156" s="182"/>
      <c r="G156" s="181"/>
      <c r="H156" s="181"/>
      <c r="S156" s="179"/>
      <c r="T156" s="179"/>
    </row>
    <row r="157" spans="1:20" hidden="1" x14ac:dyDescent="0.25">
      <c r="S157" s="179"/>
      <c r="T157" s="179"/>
    </row>
    <row r="158" spans="1:20" hidden="1" x14ac:dyDescent="0.25">
      <c r="S158" s="179"/>
      <c r="T158" s="179"/>
    </row>
    <row r="159" spans="1:20" hidden="1" x14ac:dyDescent="0.25">
      <c r="S159" s="179"/>
      <c r="T159" s="179"/>
    </row>
    <row r="160" spans="1:20" hidden="1" x14ac:dyDescent="0.25">
      <c r="S160" s="179"/>
      <c r="T160" s="179"/>
    </row>
    <row r="161" spans="2:20" ht="18.75" hidden="1" x14ac:dyDescent="0.3">
      <c r="E161" s="183"/>
      <c r="S161" s="179"/>
      <c r="T161" s="179"/>
    </row>
    <row r="162" spans="2:20" hidden="1" x14ac:dyDescent="0.25">
      <c r="S162" s="179"/>
      <c r="T162" s="179"/>
    </row>
    <row r="163" spans="2:20" ht="18.75" hidden="1" x14ac:dyDescent="0.25"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79"/>
      <c r="T163" s="179"/>
    </row>
    <row r="164" spans="2:20" hidden="1" x14ac:dyDescent="0.25">
      <c r="S164" s="179"/>
      <c r="T164" s="179"/>
    </row>
    <row r="165" spans="2:20" hidden="1" x14ac:dyDescent="0.25">
      <c r="S165" s="179"/>
      <c r="T165" s="179"/>
    </row>
    <row r="166" spans="2:20" ht="30" hidden="1" customHeight="1" x14ac:dyDescent="0.25">
      <c r="F166" s="185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S166" s="179"/>
      <c r="T166" s="179"/>
    </row>
    <row r="167" spans="2:20" ht="60" hidden="1" customHeight="1" x14ac:dyDescent="0.25">
      <c r="F167" s="187"/>
      <c r="G167" s="185"/>
      <c r="H167" s="188"/>
      <c r="I167" s="185"/>
      <c r="J167" s="188"/>
      <c r="K167" s="185"/>
      <c r="L167" s="188"/>
      <c r="M167" s="185"/>
      <c r="N167" s="188"/>
      <c r="O167" s="189"/>
      <c r="P167" s="188"/>
      <c r="Q167" s="188"/>
      <c r="S167" s="179"/>
      <c r="T167" s="179"/>
    </row>
    <row r="168" spans="2:20" ht="60" hidden="1" customHeight="1" x14ac:dyDescent="0.25">
      <c r="F168" s="187"/>
      <c r="G168" s="185"/>
      <c r="H168" s="188"/>
      <c r="I168" s="185"/>
      <c r="J168" s="188"/>
      <c r="K168" s="185"/>
      <c r="L168" s="188"/>
      <c r="M168" s="185"/>
      <c r="N168" s="188"/>
      <c r="O168" s="185"/>
      <c r="P168" s="188"/>
      <c r="Q168" s="188"/>
      <c r="S168" s="179"/>
      <c r="T168" s="179"/>
    </row>
    <row r="169" spans="2:20" ht="60" hidden="1" customHeight="1" x14ac:dyDescent="0.25">
      <c r="F169" s="187"/>
      <c r="G169" s="185"/>
      <c r="H169" s="188"/>
      <c r="I169" s="185"/>
      <c r="J169" s="188"/>
      <c r="K169" s="185"/>
      <c r="L169" s="188"/>
      <c r="M169" s="185"/>
      <c r="N169" s="188"/>
      <c r="O169" s="185"/>
      <c r="P169" s="188"/>
      <c r="Q169" s="188"/>
      <c r="S169" s="179"/>
      <c r="T169" s="179"/>
    </row>
    <row r="170" spans="2:20" hidden="1" x14ac:dyDescent="0.25">
      <c r="S170" s="179"/>
      <c r="T170" s="179"/>
    </row>
    <row r="171" spans="2:20" hidden="1" x14ac:dyDescent="0.25">
      <c r="S171" s="179"/>
      <c r="T171" s="179"/>
    </row>
    <row r="172" spans="2:20" hidden="1" x14ac:dyDescent="0.25">
      <c r="S172" s="179"/>
      <c r="T172" s="179"/>
    </row>
    <row r="173" spans="2:20" hidden="1" x14ac:dyDescent="0.25"/>
    <row r="174" spans="2:20" hidden="1" x14ac:dyDescent="0.25"/>
    <row r="175" spans="2:20" hidden="1" x14ac:dyDescent="0.25"/>
    <row r="176" spans="2:20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spans="2:18" hidden="1" x14ac:dyDescent="0.25"/>
    <row r="194" spans="2:18" hidden="1" x14ac:dyDescent="0.25"/>
    <row r="195" spans="2:18" hidden="1" x14ac:dyDescent="0.25"/>
    <row r="196" spans="2:18" hidden="1" x14ac:dyDescent="0.25"/>
    <row r="197" spans="2:18" hidden="1" x14ac:dyDescent="0.25"/>
    <row r="198" spans="2:18" hidden="1" x14ac:dyDescent="0.25"/>
    <row r="199" spans="2:18" hidden="1" x14ac:dyDescent="0.25"/>
    <row r="200" spans="2:18" hidden="1" x14ac:dyDescent="0.25"/>
    <row r="201" spans="2:18" hidden="1" x14ac:dyDescent="0.25"/>
    <row r="202" spans="2:18" hidden="1" x14ac:dyDescent="0.25">
      <c r="B202" s="8"/>
      <c r="C202" s="8"/>
      <c r="R202" s="190"/>
    </row>
    <row r="203" spans="2:18" ht="15.75" thickBot="1" x14ac:dyDescent="0.3">
      <c r="B203" s="85"/>
      <c r="C203" s="8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87"/>
    </row>
    <row r="204" spans="2:18" s="191" customFormat="1" x14ac:dyDescent="0.25"/>
    <row r="205" spans="2:18" s="191" customFormat="1" hidden="1" x14ac:dyDescent="0.25"/>
    <row r="206" spans="2:18" s="191" customFormat="1" hidden="1" x14ac:dyDescent="0.25"/>
    <row r="207" spans="2:18" s="191" customFormat="1" hidden="1" x14ac:dyDescent="0.25"/>
    <row r="208" spans="2:18" s="191" customFormat="1" hidden="1" x14ac:dyDescent="0.25"/>
    <row r="209" s="191" customFormat="1" hidden="1" x14ac:dyDescent="0.25"/>
    <row r="210" s="191" customFormat="1" hidden="1" x14ac:dyDescent="0.25"/>
    <row r="211" s="191" customFormat="1" hidden="1" x14ac:dyDescent="0.25"/>
    <row r="212" s="191" customFormat="1" hidden="1" x14ac:dyDescent="0.25"/>
    <row r="213" s="191" customFormat="1" hidden="1" x14ac:dyDescent="0.25"/>
    <row r="214" s="191" customFormat="1" x14ac:dyDescent="0.25"/>
    <row r="215" s="191" customFormat="1" x14ac:dyDescent="0.25"/>
    <row r="216" x14ac:dyDescent="0.25"/>
    <row r="217" x14ac:dyDescent="0.25"/>
  </sheetData>
  <sortState ref="C68:E83">
    <sortCondition descending="1" ref="E46:E61"/>
  </sortState>
  <mergeCells count="5">
    <mergeCell ref="B2:R2"/>
    <mergeCell ref="B3:R3"/>
    <mergeCell ref="G78:H79"/>
    <mergeCell ref="K78:L79"/>
    <mergeCell ref="F124:F12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AH174"/>
  <sheetViews>
    <sheetView topLeftCell="A22" zoomScale="90" zoomScaleNormal="90" workbookViewId="0">
      <selection activeCell="G17" sqref="G17"/>
    </sheetView>
  </sheetViews>
  <sheetFormatPr defaultColWidth="0" defaultRowHeight="15" zeroHeight="1" x14ac:dyDescent="0.25"/>
  <cols>
    <col min="1" max="1" width="9.140625" style="192" customWidth="1"/>
    <col min="2" max="2" width="7.7109375" style="122" customWidth="1"/>
    <col min="3" max="3" width="20.7109375" style="122" customWidth="1"/>
    <col min="4" max="4" width="23.85546875" style="122" customWidth="1"/>
    <col min="5" max="5" width="22.28515625" style="122" customWidth="1"/>
    <col min="6" max="6" width="21.42578125" style="122" customWidth="1"/>
    <col min="7" max="7" width="17.42578125" style="122" customWidth="1"/>
    <col min="8" max="8" width="16.42578125" style="122" customWidth="1"/>
    <col min="9" max="9" width="12.7109375" style="122" customWidth="1"/>
    <col min="10" max="10" width="20.7109375" style="122" bestFit="1" customWidth="1"/>
    <col min="11" max="11" width="14.42578125" style="122" customWidth="1"/>
    <col min="12" max="12" width="19.28515625" style="122" bestFit="1" customWidth="1"/>
    <col min="13" max="13" width="15.7109375" style="122" bestFit="1" customWidth="1"/>
    <col min="14" max="14" width="19.140625" style="122" bestFit="1" customWidth="1"/>
    <col min="15" max="16" width="12.7109375" style="122" customWidth="1"/>
    <col min="17" max="17" width="13.7109375" style="122" customWidth="1"/>
    <col min="18" max="18" width="15" style="122" customWidth="1"/>
    <col min="19" max="19" width="14.28515625" style="192" bestFit="1" customWidth="1"/>
    <col min="20" max="20" width="19.28515625" style="122" hidden="1" customWidth="1"/>
    <col min="21" max="21" width="15.7109375" style="122" hidden="1" customWidth="1"/>
    <col min="22" max="22" width="12.7109375" style="122" hidden="1" customWidth="1"/>
    <col min="23" max="23" width="13.7109375" style="122" hidden="1" customWidth="1"/>
    <col min="24" max="24" width="14.42578125" style="122" hidden="1" customWidth="1"/>
    <col min="25" max="25" width="11" style="122" hidden="1" customWidth="1"/>
    <col min="26" max="28" width="9.140625" style="122" hidden="1" customWidth="1"/>
    <col min="29" max="30" width="10.5703125" style="122" hidden="1" customWidth="1"/>
    <col min="31" max="31" width="9.140625" style="122" hidden="1" customWidth="1"/>
    <col min="32" max="32" width="10" style="122" hidden="1" customWidth="1"/>
    <col min="33" max="33" width="9.140625" style="122" hidden="1" customWidth="1"/>
    <col min="34" max="34" width="18.7109375" style="122" hidden="1" customWidth="1"/>
    <col min="35" max="16384" width="9.140625" style="122" hidden="1"/>
  </cols>
  <sheetData>
    <row r="1" spans="1:28" s="175" customFormat="1" ht="15.75" thickBot="1" x14ac:dyDescent="0.3">
      <c r="S1" s="177"/>
    </row>
    <row r="2" spans="1:28" s="54" customFormat="1" ht="46.5" customHeight="1" x14ac:dyDescent="0.25">
      <c r="A2" s="175"/>
      <c r="B2" s="285" t="s">
        <v>137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193"/>
      <c r="T2" s="91"/>
      <c r="U2" s="91"/>
      <c r="V2" s="91"/>
      <c r="W2" s="91"/>
      <c r="X2" s="91"/>
      <c r="Y2" s="91"/>
      <c r="Z2" s="91"/>
      <c r="AA2" s="91"/>
      <c r="AB2" s="92"/>
    </row>
    <row r="3" spans="1:28" s="54" customFormat="1" ht="19.5" thickBot="1" x14ac:dyDescent="0.3">
      <c r="A3" s="175"/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184"/>
      <c r="T3" s="60"/>
      <c r="U3" s="60"/>
      <c r="V3" s="60"/>
      <c r="W3" s="60"/>
      <c r="X3" s="60"/>
      <c r="Y3" s="60"/>
      <c r="Z3" s="60"/>
      <c r="AA3" s="60"/>
      <c r="AB3" s="93"/>
    </row>
    <row r="4" spans="1:28" s="54" customFormat="1" ht="19.5" thickBot="1" x14ac:dyDescent="0.3">
      <c r="A4" s="175"/>
      <c r="B4" s="131" t="s">
        <v>42</v>
      </c>
      <c r="C4" s="132"/>
      <c r="D4" s="133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10"/>
      <c r="S4" s="154"/>
      <c r="T4" s="94"/>
      <c r="U4" s="94"/>
      <c r="V4" s="94"/>
      <c r="W4" s="94"/>
      <c r="X4" s="94"/>
      <c r="Y4" s="94"/>
      <c r="Z4" s="94"/>
      <c r="AA4" s="94"/>
      <c r="AB4" s="95"/>
    </row>
    <row r="5" spans="1:28" s="54" customFormat="1" ht="70.5" customHeight="1" x14ac:dyDescent="0.25">
      <c r="A5" s="175"/>
      <c r="B5" s="279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10"/>
      <c r="S5" s="154"/>
      <c r="T5" s="266"/>
      <c r="U5" s="266"/>
      <c r="V5" s="266"/>
      <c r="W5" s="266"/>
      <c r="X5" s="266"/>
      <c r="Y5" s="266"/>
      <c r="Z5" s="266"/>
      <c r="AA5" s="266"/>
      <c r="AB5" s="95"/>
    </row>
    <row r="6" spans="1:28" s="54" customFormat="1" ht="104.25" customHeight="1" x14ac:dyDescent="0.25">
      <c r="A6" s="175"/>
      <c r="B6" s="14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10"/>
      <c r="S6" s="154"/>
      <c r="T6" s="94"/>
      <c r="U6" s="94"/>
      <c r="V6" s="94"/>
      <c r="W6" s="94"/>
      <c r="X6" s="94"/>
      <c r="Y6" s="94"/>
      <c r="Z6" s="94"/>
      <c r="AA6" s="94"/>
      <c r="AB6" s="95"/>
    </row>
    <row r="7" spans="1:28" s="54" customFormat="1" ht="23.25" x14ac:dyDescent="0.35">
      <c r="A7" s="175"/>
      <c r="B7" s="14"/>
      <c r="C7" s="7"/>
      <c r="D7" s="7"/>
      <c r="E7" s="109"/>
      <c r="F7" s="228" t="s">
        <v>116</v>
      </c>
      <c r="G7" s="229" t="s">
        <v>117</v>
      </c>
      <c r="H7" s="227">
        <v>1</v>
      </c>
      <c r="I7" s="230" t="s">
        <v>118</v>
      </c>
      <c r="J7" s="227">
        <v>1000000</v>
      </c>
      <c r="K7" s="226" t="s">
        <v>115</v>
      </c>
      <c r="L7" s="7"/>
      <c r="M7" s="7"/>
      <c r="N7" s="7"/>
      <c r="O7" s="7"/>
      <c r="P7" s="7"/>
      <c r="Q7" s="7"/>
      <c r="R7" s="15"/>
      <c r="S7" s="177"/>
      <c r="T7" s="56"/>
      <c r="U7" s="56"/>
      <c r="V7" s="56"/>
      <c r="W7" s="56"/>
      <c r="X7" s="56"/>
      <c r="Y7" s="56"/>
      <c r="Z7" s="56"/>
      <c r="AA7" s="56"/>
      <c r="AB7" s="96"/>
    </row>
    <row r="8" spans="1:28" s="54" customFormat="1" x14ac:dyDescent="0.25">
      <c r="A8" s="175"/>
      <c r="B8" s="14"/>
      <c r="C8" s="7"/>
      <c r="D8" s="7"/>
      <c r="E8" s="70">
        <v>40179</v>
      </c>
      <c r="F8" s="70">
        <v>40544</v>
      </c>
      <c r="G8" s="70">
        <v>40909</v>
      </c>
      <c r="H8" s="70">
        <v>41275</v>
      </c>
      <c r="I8" s="70">
        <v>41640</v>
      </c>
      <c r="J8" s="70">
        <v>42005</v>
      </c>
      <c r="K8" s="70">
        <v>42370</v>
      </c>
      <c r="L8" s="70">
        <v>42736</v>
      </c>
      <c r="M8" s="70">
        <v>43101</v>
      </c>
      <c r="N8" s="70">
        <v>43466</v>
      </c>
      <c r="O8" s="7"/>
      <c r="P8" s="70">
        <v>43647</v>
      </c>
      <c r="Q8" s="7"/>
      <c r="R8" s="15"/>
      <c r="S8" s="177"/>
      <c r="T8" s="56"/>
      <c r="U8" s="56"/>
      <c r="V8" s="56"/>
      <c r="W8" s="56"/>
      <c r="X8" s="56"/>
      <c r="Y8" s="56"/>
      <c r="Z8" s="56"/>
      <c r="AA8" s="56"/>
      <c r="AB8" s="96"/>
    </row>
    <row r="9" spans="1:28" s="54" customFormat="1" x14ac:dyDescent="0.25">
      <c r="A9" s="175"/>
      <c r="B9" s="14"/>
      <c r="C9" s="7"/>
      <c r="D9" s="7"/>
      <c r="E9" s="70">
        <v>40543</v>
      </c>
      <c r="F9" s="70">
        <v>40908</v>
      </c>
      <c r="G9" s="70">
        <v>41274</v>
      </c>
      <c r="H9" s="70">
        <v>41639</v>
      </c>
      <c r="I9" s="70">
        <v>42004</v>
      </c>
      <c r="J9" s="70">
        <v>42369</v>
      </c>
      <c r="K9" s="70">
        <v>42735</v>
      </c>
      <c r="L9" s="70">
        <v>43100</v>
      </c>
      <c r="M9" s="70">
        <v>43465</v>
      </c>
      <c r="N9" s="70">
        <v>43830</v>
      </c>
      <c r="O9" s="7"/>
      <c r="P9" s="70">
        <v>43830</v>
      </c>
      <c r="Q9" s="7"/>
      <c r="R9" s="111"/>
      <c r="S9" s="177"/>
      <c r="T9" s="56"/>
      <c r="U9" s="56"/>
      <c r="V9" s="56"/>
      <c r="W9" s="56"/>
      <c r="X9" s="56"/>
      <c r="Y9" s="56"/>
      <c r="Z9" s="56"/>
      <c r="AA9" s="56"/>
      <c r="AB9" s="96"/>
    </row>
    <row r="10" spans="1:28" s="54" customFormat="1" ht="69.75" thickBot="1" x14ac:dyDescent="0.35">
      <c r="A10" s="175"/>
      <c r="B10" s="14"/>
      <c r="C10" s="7"/>
      <c r="D10" s="81"/>
      <c r="E10" s="156">
        <v>2010</v>
      </c>
      <c r="F10" s="156">
        <v>2011</v>
      </c>
      <c r="G10" s="156">
        <v>2012</v>
      </c>
      <c r="H10" s="156">
        <v>2013</v>
      </c>
      <c r="I10" s="156">
        <v>2014</v>
      </c>
      <c r="J10" s="156">
        <v>2015</v>
      </c>
      <c r="K10" s="156">
        <v>2016</v>
      </c>
      <c r="L10" s="156">
        <v>2017</v>
      </c>
      <c r="M10" s="156">
        <v>2018</v>
      </c>
      <c r="N10" s="157" t="s">
        <v>138</v>
      </c>
      <c r="O10" s="158" t="s">
        <v>30</v>
      </c>
      <c r="P10" s="157" t="s">
        <v>142</v>
      </c>
      <c r="Q10" s="7"/>
      <c r="R10" s="112"/>
      <c r="S10" s="177"/>
      <c r="T10" s="56"/>
      <c r="U10" s="56"/>
      <c r="V10" s="56"/>
      <c r="W10" s="56"/>
      <c r="X10" s="56"/>
      <c r="Y10" s="56"/>
      <c r="Z10" s="56"/>
      <c r="AA10" s="56"/>
      <c r="AB10" s="96"/>
    </row>
    <row r="11" spans="1:28" s="54" customFormat="1" ht="79.5" thickTop="1" x14ac:dyDescent="0.25">
      <c r="A11" s="175"/>
      <c r="B11" s="14"/>
      <c r="C11" s="82" t="s">
        <v>122</v>
      </c>
      <c r="D11" s="106" t="s">
        <v>46</v>
      </c>
      <c r="E11" s="159">
        <f>COUNTIFS('Lista projektów'!$J:$J,"&gt;="&amp;'projekty z danego zakresu mocy'!E8,'Lista projektów'!$J:$J,"&lt;="&amp;'projekty z danego zakresu mocy'!E9,'Lista projektów'!$I:$I,"&gt;="&amp;'projekty z danego zakresu mocy'!$H$7,'Lista projektów'!$I:$I,"&lt;="&amp;'projekty z danego zakresu mocy'!$J$7)</f>
        <v>0</v>
      </c>
      <c r="F11" s="159">
        <f>COUNTIFS('Lista projektów'!$J:$J,"&gt;="&amp;'projekty z danego zakresu mocy'!F8,'Lista projektów'!$J:$J,"&lt;="&amp;'projekty z danego zakresu mocy'!F9,'Lista projektów'!$I:$I,"&gt;="&amp;'projekty z danego zakresu mocy'!$H$7,'Lista projektów'!$I:$I,"&lt;="&amp;'projekty z danego zakresu mocy'!$J$7)</f>
        <v>0</v>
      </c>
      <c r="G11" s="159">
        <f>COUNTIFS('Lista projektów'!$J:$J,"&gt;="&amp;'projekty z danego zakresu mocy'!G8,'Lista projektów'!$J:$J,"&lt;="&amp;'projekty z danego zakresu mocy'!G9,'Lista projektów'!$I:$I,"&gt;="&amp;'projekty z danego zakresu mocy'!$H$7,'Lista projektów'!$I:$I,"&lt;="&amp;'projekty z danego zakresu mocy'!$J$7)</f>
        <v>0</v>
      </c>
      <c r="H11" s="159">
        <f>COUNTIFS('Lista projektów'!$J:$J,"&gt;="&amp;'projekty z danego zakresu mocy'!H8,'Lista projektów'!$J:$J,"&lt;="&amp;'projekty z danego zakresu mocy'!H9,'Lista projektów'!$I:$I,"&gt;="&amp;'projekty z danego zakresu mocy'!$H$7,'Lista projektów'!$I:$I,"&lt;="&amp;'projekty z danego zakresu mocy'!$J$7)</f>
        <v>0</v>
      </c>
      <c r="I11" s="159">
        <f>COUNTIFS('Lista projektów'!$J:$J,"&gt;="&amp;'projekty z danego zakresu mocy'!I8,'Lista projektów'!$J:$J,"&lt;="&amp;'projekty z danego zakresu mocy'!I9,'Lista projektów'!$I:$I,"&gt;="&amp;'projekty z danego zakresu mocy'!$H$7,'Lista projektów'!$I:$I,"&lt;="&amp;'projekty z danego zakresu mocy'!$J$7)</f>
        <v>0</v>
      </c>
      <c r="J11" s="159">
        <f>COUNTIFS('Lista projektów'!$J:$J,"&gt;="&amp;'projekty z danego zakresu mocy'!J8,'Lista projektów'!$J:$J,"&lt;="&amp;'projekty z danego zakresu mocy'!J9,'Lista projektów'!$I:$I,"&gt;="&amp;'projekty z danego zakresu mocy'!$H$7,'Lista projektów'!$I:$I,"&lt;="&amp;'projekty z danego zakresu mocy'!$J$7)</f>
        <v>0</v>
      </c>
      <c r="K11" s="159">
        <f>COUNTIFS('Lista projektów'!$J:$J,"&gt;="&amp;'projekty z danego zakresu mocy'!K8,'Lista projektów'!$J:$J,"&lt;="&amp;'projekty z danego zakresu mocy'!K9,'Lista projektów'!$I:$I,"&gt;="&amp;'projekty z danego zakresu mocy'!$H$7,'Lista projektów'!$I:$I,"&lt;="&amp;'projekty z danego zakresu mocy'!$J$7)</f>
        <v>1</v>
      </c>
      <c r="L11" s="159">
        <f>COUNTIFS('Lista projektów'!$J:$J,"&gt;="&amp;'projekty z danego zakresu mocy'!L8,'Lista projektów'!$J:$J,"&lt;="&amp;'projekty z danego zakresu mocy'!L9,'Lista projektów'!$I:$I,"&gt;="&amp;'projekty z danego zakresu mocy'!$H$7,'Lista projektów'!$I:$I,"&lt;="&amp;'projekty z danego zakresu mocy'!$J$7)</f>
        <v>0</v>
      </c>
      <c r="M11" s="159">
        <f>COUNTIFS('Lista projektów'!$J:$J,"&gt;="&amp;'projekty z danego zakresu mocy'!M8,'Lista projektów'!$J:$J,"&lt;="&amp;'projekty z danego zakresu mocy'!M9,'Lista projektów'!$I:$I,"&gt;="&amp;'projekty z danego zakresu mocy'!$H$7,'Lista projektów'!$I:$I,"&lt;="&amp;'projekty z danego zakresu mocy'!$J$7)</f>
        <v>2</v>
      </c>
      <c r="N11" s="159">
        <f>COUNTIFS('Lista projektów'!$J:$J,"&gt;="&amp;'projekty z danego zakresu mocy'!N8,'Lista projektów'!$J:$J,"&lt;="&amp;'projekty z danego zakresu mocy'!N9,'Lista projektów'!$I:$I,"&gt;="&amp;'projekty z danego zakresu mocy'!$H$7,'Lista projektów'!$I:$I,"&lt;="&amp;'projekty z danego zakresu mocy'!$J$7)</f>
        <v>0</v>
      </c>
      <c r="O11" s="160">
        <f>SUM(E11:N11)+COUNTIFS('Lista projektów'!$J:$J,"="&amp;"TAK",'Lista projektów'!$I:$I,"&gt;="&amp;'projekty z danego zakresu mocy'!$H$7,'Lista projektów'!$I:$I,"&lt;="&amp;'projekty z danego zakresu mocy'!$J$7)</f>
        <v>3</v>
      </c>
      <c r="P11" s="260">
        <f>COUNTIFS('Lista projektów'!$J:$J,"&gt;="&amp;'projekty z danego zakresu mocy'!P8,'Lista projektów'!$J:$J,"&lt;="&amp;'projekty z danego zakresu mocy'!P9,'Lista projektów'!$I:$I,"&gt;="&amp;'projekty z danego zakresu mocy'!$H$7,'Lista projektów'!$I:$I,"&lt;="&amp;'projekty z danego zakresu mocy'!$J$7)</f>
        <v>0</v>
      </c>
      <c r="Q11" s="7"/>
      <c r="R11" s="112"/>
      <c r="S11" s="177"/>
      <c r="T11" s="56"/>
      <c r="U11" s="56"/>
      <c r="V11" s="56"/>
      <c r="W11" s="56"/>
      <c r="X11" s="56"/>
      <c r="Y11" s="56"/>
      <c r="Z11" s="56"/>
      <c r="AA11" s="56"/>
      <c r="AB11" s="96"/>
    </row>
    <row r="12" spans="1:28" s="54" customFormat="1" ht="16.5" thickBot="1" x14ac:dyDescent="0.3">
      <c r="A12" s="175"/>
      <c r="B12" s="14"/>
      <c r="C12" s="59"/>
      <c r="D12" s="165" t="s">
        <v>93</v>
      </c>
      <c r="E12" s="161">
        <f>SUMIFS('Lista projektów'!$I:$I,'Lista projektów'!$J:$J,"&gt;="&amp;'projekty z danego zakresu mocy'!E8,'Lista projektów'!$J:$J,"&lt;="&amp;'projekty z danego zakresu mocy'!E9,'Lista projektów'!$I:$I,"&gt;="&amp;'projekty z danego zakresu mocy'!$H$7,'Lista projektów'!$I:$I,"&lt;="&amp;'projekty z danego zakresu mocy'!$J$7)/1000</f>
        <v>0</v>
      </c>
      <c r="F12" s="161">
        <f>SUMIFS('Lista projektów'!$I:$I,'Lista projektów'!$J:$J,"&gt;="&amp;'projekty z danego zakresu mocy'!F8,'Lista projektów'!$J:$J,"&lt;="&amp;'projekty z danego zakresu mocy'!F9,'Lista projektów'!$I:$I,"&gt;="&amp;'projekty z danego zakresu mocy'!$H$7,'Lista projektów'!$I:$I,"&lt;="&amp;'projekty z danego zakresu mocy'!$J$7)/1000</f>
        <v>0</v>
      </c>
      <c r="G12" s="161">
        <f>SUMIFS('Lista projektów'!$I:$I,'Lista projektów'!$J:$J,"&gt;="&amp;'projekty z danego zakresu mocy'!G8,'Lista projektów'!$J:$J,"&lt;="&amp;'projekty z danego zakresu mocy'!G9,'Lista projektów'!$I:$I,"&gt;="&amp;'projekty z danego zakresu mocy'!$H$7,'Lista projektów'!$I:$I,"&lt;="&amp;'projekty z danego zakresu mocy'!$J$7)/1000</f>
        <v>0</v>
      </c>
      <c r="H12" s="161">
        <f>SUMIFS('Lista projektów'!$I:$I,'Lista projektów'!$J:$J,"&gt;="&amp;'projekty z danego zakresu mocy'!H8,'Lista projektów'!$J:$J,"&lt;="&amp;'projekty z danego zakresu mocy'!H9,'Lista projektów'!$I:$I,"&gt;="&amp;'projekty z danego zakresu mocy'!$H$7,'Lista projektów'!$I:$I,"&lt;="&amp;'projekty z danego zakresu mocy'!$J$7)/1000</f>
        <v>0</v>
      </c>
      <c r="I12" s="161">
        <f>SUMIFS('Lista projektów'!$I:$I,'Lista projektów'!$J:$J,"&gt;="&amp;'projekty z danego zakresu mocy'!I8,'Lista projektów'!$J:$J,"&lt;="&amp;'projekty z danego zakresu mocy'!I9,'Lista projektów'!$I:$I,"&gt;="&amp;'projekty z danego zakresu mocy'!$H$7,'Lista projektów'!$I:$I,"&lt;="&amp;'projekty z danego zakresu mocy'!$J$7)/1000</f>
        <v>0</v>
      </c>
      <c r="J12" s="161">
        <f>SUMIFS('Lista projektów'!$I:$I,'Lista projektów'!$J:$J,"&gt;="&amp;'projekty z danego zakresu mocy'!J8,'Lista projektów'!$J:$J,"&lt;="&amp;'projekty z danego zakresu mocy'!J9,'Lista projektów'!$I:$I,"&gt;="&amp;'projekty z danego zakresu mocy'!$H$7,'Lista projektów'!$I:$I,"&lt;="&amp;'projekty z danego zakresu mocy'!$J$7)/1000</f>
        <v>0</v>
      </c>
      <c r="K12" s="161">
        <f>SUMIFS('Lista projektów'!$I:$I,'Lista projektów'!$J:$J,"&gt;="&amp;'projekty z danego zakresu mocy'!K8,'Lista projektów'!$J:$J,"&lt;="&amp;'projekty z danego zakresu mocy'!K9,'Lista projektów'!$I:$I,"&gt;="&amp;'projekty z danego zakresu mocy'!$H$7,'Lista projektów'!$I:$I,"&lt;="&amp;'projekty z danego zakresu mocy'!$J$7)/1000</f>
        <v>0.83899999999999997</v>
      </c>
      <c r="L12" s="161">
        <f>SUMIFS('Lista projektów'!$I:$I,'Lista projektów'!$J:$J,"&gt;="&amp;'projekty z danego zakresu mocy'!L8,'Lista projektów'!$J:$J,"&lt;="&amp;'projekty z danego zakresu mocy'!L9,'Lista projektów'!$I:$I,"&gt;="&amp;'projekty z danego zakresu mocy'!$H$7,'Lista projektów'!$I:$I,"&lt;="&amp;'projekty z danego zakresu mocy'!$J$7)/1000</f>
        <v>0</v>
      </c>
      <c r="M12" s="161">
        <f>SUMIFS('Lista projektów'!$I:$I,'Lista projektów'!$J:$J,"&gt;="&amp;'projekty z danego zakresu mocy'!M8,'Lista projektów'!$J:$J,"&lt;="&amp;'projekty z danego zakresu mocy'!M9,'Lista projektów'!$I:$I,"&gt;="&amp;'projekty z danego zakresu mocy'!$H$7,'Lista projektów'!$I:$I,"&lt;="&amp;'projekty z danego zakresu mocy'!$J$7)/1000</f>
        <v>1.2390000000000001</v>
      </c>
      <c r="N12" s="161">
        <f>SUMIFS('Lista projektów'!$I:$I,'Lista projektów'!$J:$J,"&gt;="&amp;'projekty z danego zakresu mocy'!N8,'Lista projektów'!$J:$J,"&lt;="&amp;'projekty z danego zakresu mocy'!N9,'Lista projektów'!$I:$I,"&gt;="&amp;'projekty z danego zakresu mocy'!$H$7,'Lista projektów'!$I:$I,"&lt;="&amp;'projekty z danego zakresu mocy'!$J$7)/1000</f>
        <v>0</v>
      </c>
      <c r="O12" s="162">
        <f>SUM(E12:N12)+SUMIFS('Lista projektów'!$I:$I,'Lista projektów'!$J:$J,"="&amp;"TAK",'Lista projektów'!$I:$I,"&gt;="&amp;'projekty z danego zakresu mocy'!$H$7,'Lista projektów'!$I:$I,"&lt;="&amp;'projekty z danego zakresu mocy'!$J$7)/1000</f>
        <v>2.0780000000000003</v>
      </c>
      <c r="P12" s="161">
        <f>SUMIFS('Lista projektów'!$I:$I,'Lista projektów'!$J:$J,"&gt;="&amp;'projekty z danego zakresu mocy'!P8,'Lista projektów'!$J:$J,"&lt;="&amp;'projekty z danego zakresu mocy'!P9,'Lista projektów'!$I:$I,"&gt;="&amp;'projekty z danego zakresu mocy'!$H$7,'Lista projektów'!$I:$I,"&lt;="&amp;'projekty z danego zakresu mocy'!$J$7)/1000</f>
        <v>0</v>
      </c>
      <c r="Q12" s="129" t="s">
        <v>102</v>
      </c>
      <c r="R12" s="112"/>
      <c r="S12" s="177"/>
      <c r="T12" s="56"/>
      <c r="U12" s="56"/>
      <c r="V12" s="56"/>
      <c r="W12" s="56"/>
      <c r="X12" s="56"/>
      <c r="Y12" s="56"/>
      <c r="Z12" s="56"/>
      <c r="AA12" s="56"/>
      <c r="AB12" s="96"/>
    </row>
    <row r="13" spans="1:28" s="54" customFormat="1" ht="63" x14ac:dyDescent="0.25">
      <c r="A13" s="175"/>
      <c r="B13" s="14"/>
      <c r="C13" s="82" t="s">
        <v>123</v>
      </c>
      <c r="D13" s="106" t="s">
        <v>94</v>
      </c>
      <c r="E13" s="159">
        <f>COUNTIFS('Lista projektów'!$K:$K,"&gt;="&amp;'projekty z danego zakresu mocy'!E8,'Lista projektów'!$K:$K,"&lt;="&amp;'projekty z danego zakresu mocy'!E9,'Lista projektów'!$I:$I,"&gt;="&amp;'projekty z danego zakresu mocy'!$H$7,'Lista projektów'!$I:$I,"&lt;="&amp;'projekty z danego zakresu mocy'!$J$7)</f>
        <v>0</v>
      </c>
      <c r="F13" s="159">
        <f>COUNTIFS('Lista projektów'!$K:$K,"&gt;="&amp;'projekty z danego zakresu mocy'!F8,'Lista projektów'!$K:$K,"&lt;="&amp;'projekty z danego zakresu mocy'!F9,'Lista projektów'!$I:$I,"&gt;="&amp;'projekty z danego zakresu mocy'!$H$7,'Lista projektów'!$I:$I,"&lt;="&amp;'projekty z danego zakresu mocy'!$J$7)</f>
        <v>0</v>
      </c>
      <c r="G13" s="159">
        <f>COUNTIFS('Lista projektów'!$K:$K,"&gt;="&amp;'projekty z danego zakresu mocy'!G8,'Lista projektów'!$K:$K,"&lt;="&amp;'projekty z danego zakresu mocy'!G9,'Lista projektów'!$I:$I,"&gt;="&amp;'projekty z danego zakresu mocy'!$H$7,'Lista projektów'!$I:$I,"&lt;="&amp;'projekty z danego zakresu mocy'!$J$7)</f>
        <v>0</v>
      </c>
      <c r="H13" s="159">
        <f>COUNTIFS('Lista projektów'!$K:$K,"&gt;="&amp;'projekty z danego zakresu mocy'!H8,'Lista projektów'!$K:$K,"&lt;="&amp;'projekty z danego zakresu mocy'!H9,'Lista projektów'!$I:$I,"&gt;="&amp;'projekty z danego zakresu mocy'!$H$7,'Lista projektów'!$I:$I,"&lt;="&amp;'projekty z danego zakresu mocy'!$J$7)</f>
        <v>0</v>
      </c>
      <c r="I13" s="159">
        <f>COUNTIFS('Lista projektów'!$K:$K,"&gt;="&amp;'projekty z danego zakresu mocy'!I8,'Lista projektów'!$K:$K,"&lt;="&amp;'projekty z danego zakresu mocy'!I9,'Lista projektów'!$I:$I,"&gt;="&amp;'projekty z danego zakresu mocy'!$H$7,'Lista projektów'!$I:$I,"&lt;="&amp;'projekty z danego zakresu mocy'!$J$7)</f>
        <v>0</v>
      </c>
      <c r="J13" s="159">
        <f>COUNTIFS('Lista projektów'!$K:$K,"&gt;="&amp;'projekty z danego zakresu mocy'!J8,'Lista projektów'!$K:$K,"&lt;="&amp;'projekty z danego zakresu mocy'!J9,'Lista projektów'!$I:$I,"&gt;="&amp;'projekty z danego zakresu mocy'!$H$7,'Lista projektów'!$I:$I,"&lt;="&amp;'projekty z danego zakresu mocy'!$J$7)</f>
        <v>0</v>
      </c>
      <c r="K13" s="159">
        <f>COUNTIFS('Lista projektów'!$K:$K,"&gt;="&amp;'projekty z danego zakresu mocy'!K8,'Lista projektów'!$K:$K,"&lt;="&amp;'projekty z danego zakresu mocy'!K9,'Lista projektów'!$I:$I,"&gt;="&amp;'projekty z danego zakresu mocy'!$H$7,'Lista projektów'!$I:$I,"&lt;="&amp;'projekty z danego zakresu mocy'!$J$7)</f>
        <v>0</v>
      </c>
      <c r="L13" s="159">
        <f>COUNTIFS('Lista projektów'!$K:$K,"&gt;="&amp;'projekty z danego zakresu mocy'!L8,'Lista projektów'!$K:$K,"&lt;="&amp;'projekty z danego zakresu mocy'!L9,'Lista projektów'!$I:$I,"&gt;="&amp;'projekty z danego zakresu mocy'!$H$7,'Lista projektów'!$I:$I,"&lt;="&amp;'projekty z danego zakresu mocy'!$J$7)</f>
        <v>0</v>
      </c>
      <c r="M13" s="159">
        <f>COUNTIFS('Lista projektów'!$K:$K,"&gt;="&amp;'projekty z danego zakresu mocy'!M8,'Lista projektów'!$K:$K,"&lt;="&amp;'projekty z danego zakresu mocy'!M9,'Lista projektów'!$I:$I,"&gt;="&amp;'projekty z danego zakresu mocy'!$H$7,'Lista projektów'!$I:$I,"&lt;="&amp;'projekty z danego zakresu mocy'!$J$7)</f>
        <v>0</v>
      </c>
      <c r="N13" s="159">
        <f>COUNTIFS('Lista projektów'!$K:$K,"&gt;="&amp;'projekty z danego zakresu mocy'!N8,'Lista projektów'!$K:$K,"&lt;="&amp;'projekty z danego zakresu mocy'!N9,'Lista projektów'!$I:$I,"&gt;="&amp;'projekty z danego zakresu mocy'!$H$7,'Lista projektów'!$I:$I,"&lt;="&amp;'projekty z danego zakresu mocy'!$J$7)</f>
        <v>1</v>
      </c>
      <c r="O13" s="163">
        <f>SUM(E13:N13)+COUNTIFS('Lista projektów'!$K:$K,"="&amp;"TAK",'Lista projektów'!$I:$I,"&gt;="&amp;'projekty z danego zakresu mocy'!$H$7,'Lista projektów'!$I:$I,"&lt;="&amp;'projekty z danego zakresu mocy'!$J$7)</f>
        <v>4</v>
      </c>
      <c r="P13" s="260">
        <f>COUNTIFS('Lista projektów'!$K:$K,"&gt;="&amp;'projekty z danego zakresu mocy'!P8,'Lista projektów'!$K:$K,"&lt;="&amp;'projekty z danego zakresu mocy'!P9,'Lista projektów'!$I:$I,"&gt;="&amp;'projekty z danego zakresu mocy'!$H$7,'Lista projektów'!$I:$I,"&lt;="&amp;'projekty z danego zakresu mocy'!$J$7)</f>
        <v>1</v>
      </c>
      <c r="Q13" s="129"/>
      <c r="R13" s="112"/>
      <c r="S13" s="177"/>
      <c r="T13" s="56"/>
      <c r="U13" s="56"/>
      <c r="V13" s="56"/>
      <c r="W13" s="56"/>
      <c r="X13" s="56"/>
      <c r="Y13" s="56"/>
      <c r="Z13" s="56"/>
      <c r="AA13" s="56"/>
      <c r="AB13" s="96"/>
    </row>
    <row r="14" spans="1:28" s="54" customFormat="1" ht="16.5" thickBot="1" x14ac:dyDescent="0.3">
      <c r="A14" s="175"/>
      <c r="B14" s="14"/>
      <c r="C14" s="59"/>
      <c r="D14" s="165" t="s">
        <v>93</v>
      </c>
      <c r="E14" s="161">
        <f>SUMIFS('Lista projektów'!$I:$I,'Lista projektów'!$K:$K,"&gt;="&amp;'projekty z danego zakresu mocy'!E8,'Lista projektów'!$K:$K,"&lt;="&amp;'projekty z danego zakresu mocy'!E9,'Lista projektów'!$I:$I,"&gt;="&amp;'projekty z danego zakresu mocy'!$H$7,'Lista projektów'!$I:$I,"&lt;="&amp;'projekty z danego zakresu mocy'!$J$7)/1000</f>
        <v>0</v>
      </c>
      <c r="F14" s="161">
        <f>SUMIFS('Lista projektów'!$I:$I,'Lista projektów'!$K:$K,"&gt;="&amp;'projekty z danego zakresu mocy'!F8,'Lista projektów'!$K:$K,"&lt;="&amp;'projekty z danego zakresu mocy'!F9,'Lista projektów'!$I:$I,"&gt;="&amp;'projekty z danego zakresu mocy'!$H$7,'Lista projektów'!$I:$I,"&lt;="&amp;'projekty z danego zakresu mocy'!$J$7)/1000</f>
        <v>0</v>
      </c>
      <c r="G14" s="161">
        <f>SUMIFS('Lista projektów'!$I:$I,'Lista projektów'!$K:$K,"&gt;="&amp;'projekty z danego zakresu mocy'!G8,'Lista projektów'!$K:$K,"&lt;="&amp;'projekty z danego zakresu mocy'!G9,'Lista projektów'!$I:$I,"&gt;="&amp;'projekty z danego zakresu mocy'!$H$7,'Lista projektów'!$I:$I,"&lt;="&amp;'projekty z danego zakresu mocy'!$J$7)/1000</f>
        <v>0</v>
      </c>
      <c r="H14" s="161">
        <f>SUMIFS('Lista projektów'!$I:$I,'Lista projektów'!$K:$K,"&gt;="&amp;'projekty z danego zakresu mocy'!H8,'Lista projektów'!$K:$K,"&lt;="&amp;'projekty z danego zakresu mocy'!H9,'Lista projektów'!$I:$I,"&gt;="&amp;'projekty z danego zakresu mocy'!$H$7,'Lista projektów'!$I:$I,"&lt;="&amp;'projekty z danego zakresu mocy'!$J$7)/1000</f>
        <v>0</v>
      </c>
      <c r="I14" s="161">
        <f>SUMIFS('Lista projektów'!$I:$I,'Lista projektów'!$K:$K,"&gt;="&amp;'projekty z danego zakresu mocy'!I8,'Lista projektów'!$K:$K,"&lt;="&amp;'projekty z danego zakresu mocy'!I9,'Lista projektów'!$I:$I,"&gt;="&amp;'projekty z danego zakresu mocy'!$H$7,'Lista projektów'!$I:$I,"&lt;="&amp;'projekty z danego zakresu mocy'!$J$7)/1000</f>
        <v>0</v>
      </c>
      <c r="J14" s="161">
        <f>SUMIFS('Lista projektów'!$I:$I,'Lista projektów'!$K:$K,"&gt;="&amp;'projekty z danego zakresu mocy'!J8,'Lista projektów'!$K:$K,"&lt;="&amp;'projekty z danego zakresu mocy'!J9,'Lista projektów'!$I:$I,"&gt;="&amp;'projekty z danego zakresu mocy'!$H$7,'Lista projektów'!$I:$I,"&lt;="&amp;'projekty z danego zakresu mocy'!$J$7)/1000</f>
        <v>0</v>
      </c>
      <c r="K14" s="161">
        <f>SUMIFS('Lista projektów'!$I:$I,'Lista projektów'!$K:$K,"&gt;="&amp;'projekty z danego zakresu mocy'!K8,'Lista projektów'!$K:$K,"&lt;="&amp;'projekty z danego zakresu mocy'!K9,'Lista projektów'!$I:$I,"&gt;="&amp;'projekty z danego zakresu mocy'!$H$7,'Lista projektów'!$I:$I,"&lt;="&amp;'projekty z danego zakresu mocy'!$J$7)/1000</f>
        <v>0</v>
      </c>
      <c r="L14" s="161">
        <f>SUMIFS('Lista projektów'!$I:$I,'Lista projektów'!$K:$K,"&gt;="&amp;'projekty z danego zakresu mocy'!L8,'Lista projektów'!$K:$K,"&lt;="&amp;'projekty z danego zakresu mocy'!L9,'Lista projektów'!$I:$I,"&gt;="&amp;'projekty z danego zakresu mocy'!$H$7,'Lista projektów'!$I:$I,"&lt;="&amp;'projekty z danego zakresu mocy'!$J$7)/1000</f>
        <v>0</v>
      </c>
      <c r="M14" s="161">
        <f>SUMIFS('Lista projektów'!$I:$I,'Lista projektów'!$K:$K,"&gt;="&amp;'projekty z danego zakresu mocy'!M8,'Lista projektów'!$K:$K,"&lt;="&amp;'projekty z danego zakresu mocy'!M9,'Lista projektów'!$I:$I,"&gt;="&amp;'projekty z danego zakresu mocy'!$H$7,'Lista projektów'!$I:$I,"&lt;="&amp;'projekty z danego zakresu mocy'!$J$7)/1000</f>
        <v>0</v>
      </c>
      <c r="N14" s="161">
        <f>SUMIFS('Lista projektów'!$I:$I,'Lista projektów'!$K:$K,"&gt;="&amp;'projekty z danego zakresu mocy'!N8,'Lista projektów'!$K:$K,"&lt;="&amp;'projekty z danego zakresu mocy'!N9,'Lista projektów'!$I:$I,"&gt;="&amp;'projekty z danego zakresu mocy'!$H$7,'Lista projektów'!$I:$I,"&lt;="&amp;'projekty z danego zakresu mocy'!$J$7)/1000</f>
        <v>7</v>
      </c>
      <c r="O14" s="164">
        <f>SUM(E14:N14)+SUMIFS('Lista projektów'!$I:$I,'Lista projektów'!$K:$K,"="&amp;"TAK",'Lista projektów'!$I:$I,"&gt;="&amp;'projekty z danego zakresu mocy'!$H$7,'Lista projektów'!$I:$I,"&lt;="&amp;'projekty z danego zakresu mocy'!$J$7)/1000</f>
        <v>9.0779999999999994</v>
      </c>
      <c r="P14" s="161">
        <f>SUMIFS('Lista projektów'!$I:$I,'Lista projektów'!$K:$K,"&gt;="&amp;'projekty z danego zakresu mocy'!P8,'Lista projektów'!$K:$K,"&lt;="&amp;'projekty z danego zakresu mocy'!P9,'Lista projektów'!$I:$I,"&gt;="&amp;'projekty z danego zakresu mocy'!$H$7,'Lista projektów'!$I:$I,"&lt;="&amp;'projekty z danego zakresu mocy'!$J$7)/1000</f>
        <v>7</v>
      </c>
      <c r="Q14" s="129" t="s">
        <v>102</v>
      </c>
      <c r="R14" s="112"/>
      <c r="S14" s="177"/>
      <c r="T14" s="56"/>
      <c r="U14" s="56"/>
      <c r="V14" s="56"/>
      <c r="W14" s="56"/>
      <c r="X14" s="56"/>
      <c r="Y14" s="56"/>
      <c r="Z14" s="56"/>
      <c r="AA14" s="56"/>
      <c r="AB14" s="96"/>
    </row>
    <row r="15" spans="1:28" s="54" customFormat="1" ht="47.25" x14ac:dyDescent="0.25">
      <c r="A15" s="175"/>
      <c r="B15" s="14"/>
      <c r="C15" s="82" t="s">
        <v>121</v>
      </c>
      <c r="D15" s="106" t="s">
        <v>94</v>
      </c>
      <c r="E15" s="159">
        <f>COUNTIFS('Lista projektów'!$Q:$Q,"&gt;="&amp;'projekty z danego zakresu mocy'!E8,'Lista projektów'!$Q:$Q,"&lt;="&amp;'projekty z danego zakresu mocy'!E9,'Lista projektów'!$I:$I,"&gt;="&amp;'projekty z danego zakresu mocy'!$H$7,'Lista projektów'!$I:$I,"&lt;="&amp;'projekty z danego zakresu mocy'!$J$7)</f>
        <v>0</v>
      </c>
      <c r="F15" s="159">
        <f>COUNTIFS('Lista projektów'!$Q:$Q,"&gt;="&amp;'projekty z danego zakresu mocy'!F8,'Lista projektów'!$Q:$Q,"&lt;="&amp;'projekty z danego zakresu mocy'!F9,'Lista projektów'!$I:$I,"&gt;="&amp;'projekty z danego zakresu mocy'!$H$7,'Lista projektów'!$I:$I,"&lt;="&amp;'projekty z danego zakresu mocy'!$J$7)</f>
        <v>0</v>
      </c>
      <c r="G15" s="159">
        <f>COUNTIFS('Lista projektów'!$Q:$Q,"&gt;="&amp;'projekty z danego zakresu mocy'!G8,'Lista projektów'!$Q:$Q,"&lt;="&amp;'projekty z danego zakresu mocy'!G9,'Lista projektów'!$I:$I,"&gt;="&amp;'projekty z danego zakresu mocy'!$H$7,'Lista projektów'!$I:$I,"&lt;="&amp;'projekty z danego zakresu mocy'!$J$7)</f>
        <v>0</v>
      </c>
      <c r="H15" s="159">
        <f>COUNTIFS('Lista projektów'!$Q:$Q,"&gt;="&amp;'projekty z danego zakresu mocy'!H8,'Lista projektów'!$Q:$Q,"&lt;="&amp;'projekty z danego zakresu mocy'!H9,'Lista projektów'!$I:$I,"&gt;="&amp;'projekty z danego zakresu mocy'!$H$7,'Lista projektów'!$I:$I,"&lt;="&amp;'projekty z danego zakresu mocy'!$J$7)</f>
        <v>0</v>
      </c>
      <c r="I15" s="159">
        <f>COUNTIFS('Lista projektów'!$Q:$Q,"&gt;="&amp;'projekty z danego zakresu mocy'!I8,'Lista projektów'!$Q:$Q,"&lt;="&amp;'projekty z danego zakresu mocy'!I9,'Lista projektów'!$I:$I,"&gt;="&amp;'projekty z danego zakresu mocy'!$H$7,'Lista projektów'!$I:$I,"&lt;="&amp;'projekty z danego zakresu mocy'!$J$7)</f>
        <v>0</v>
      </c>
      <c r="J15" s="159">
        <f>COUNTIFS('Lista projektów'!$Q:$Q,"&gt;="&amp;'projekty z danego zakresu mocy'!J8,'Lista projektów'!$Q:$Q,"&lt;="&amp;'projekty z danego zakresu mocy'!J9,'Lista projektów'!$I:$I,"&gt;="&amp;'projekty z danego zakresu mocy'!$H$7,'Lista projektów'!$I:$I,"&lt;="&amp;'projekty z danego zakresu mocy'!$J$7)</f>
        <v>1</v>
      </c>
      <c r="K15" s="159">
        <f>COUNTIFS('Lista projektów'!$Q:$Q,"&gt;="&amp;'projekty z danego zakresu mocy'!K8,'Lista projektów'!$Q:$Q,"&lt;="&amp;'projekty z danego zakresu mocy'!K9,'Lista projektów'!$I:$I,"&gt;="&amp;'projekty z danego zakresu mocy'!$H$7,'Lista projektów'!$I:$I,"&lt;="&amp;'projekty z danego zakresu mocy'!$J$7)</f>
        <v>1</v>
      </c>
      <c r="L15" s="159">
        <f>COUNTIFS('Lista projektów'!$Q:$Q,"&gt;="&amp;'projekty z danego zakresu mocy'!L8,'Lista projektów'!$Q:$Q,"&lt;="&amp;'projekty z danego zakresu mocy'!L9,'Lista projektów'!$I:$I,"&gt;="&amp;'projekty z danego zakresu mocy'!$H$7,'Lista projektów'!$I:$I,"&lt;="&amp;'projekty z danego zakresu mocy'!$J$7)</f>
        <v>0</v>
      </c>
      <c r="M15" s="159">
        <f>COUNTIFS('Lista projektów'!$Q:$Q,"&gt;="&amp;'projekty z danego zakresu mocy'!M8,'Lista projektów'!$Q:$Q,"&lt;="&amp;'projekty z danego zakresu mocy'!M9,'Lista projektów'!$I:$I,"&gt;="&amp;'projekty z danego zakresu mocy'!$H$7,'Lista projektów'!$I:$I,"&lt;="&amp;'projekty z danego zakresu mocy'!$J$7)</f>
        <v>1</v>
      </c>
      <c r="N15" s="159">
        <f>COUNTIFS('Lista projektów'!$Q:$Q,"&gt;="&amp;'projekty z danego zakresu mocy'!N8,'Lista projektów'!$Q:$Q,"&lt;="&amp;'projekty z danego zakresu mocy'!N9,'Lista projektów'!$I:$I,"&gt;="&amp;'projekty z danego zakresu mocy'!$H$7,'Lista projektów'!$I:$I,"&lt;="&amp;'projekty z danego zakresu mocy'!$J$7)</f>
        <v>0</v>
      </c>
      <c r="O15" s="160">
        <f>SUM(E15:N15)+COUNTIFS('Lista projektów'!$Q:$Q,"="&amp;"TAK",'Lista projektów'!$I:$I,"&gt;="&amp;'projekty z danego zakresu mocy'!$H$7,'Lista projektów'!$I:$I,"&lt;="&amp;'projekty z danego zakresu mocy'!$J$7)</f>
        <v>3</v>
      </c>
      <c r="P15" s="260">
        <f>COUNTIFS('Lista projektów'!$Q:$Q,"&gt;="&amp;'projekty z danego zakresu mocy'!P8,'Lista projektów'!$Q:$Q,"&lt;="&amp;'projekty z danego zakresu mocy'!P9,'Lista projektów'!$I:$I,"&gt;="&amp;'projekty z danego zakresu mocy'!$H$7,'Lista projektów'!$I:$I,"&lt;="&amp;'projekty z danego zakresu mocy'!$J$7)</f>
        <v>0</v>
      </c>
      <c r="Q15" s="129"/>
      <c r="R15" s="112"/>
      <c r="S15" s="177"/>
      <c r="T15" s="56"/>
      <c r="U15" s="56"/>
      <c r="V15" s="56"/>
      <c r="W15" s="56"/>
      <c r="X15" s="56"/>
      <c r="Y15" s="56"/>
      <c r="Z15" s="56"/>
      <c r="AA15" s="56"/>
      <c r="AB15" s="96"/>
    </row>
    <row r="16" spans="1:28" s="54" customFormat="1" ht="16.5" thickBot="1" x14ac:dyDescent="0.3">
      <c r="A16" s="175"/>
      <c r="B16" s="14"/>
      <c r="C16" s="59"/>
      <c r="D16" s="165" t="s">
        <v>93</v>
      </c>
      <c r="E16" s="161">
        <f>SUMIFS('Lista projektów'!$I:$I,'Lista projektów'!$Q:$Q,"&gt;="&amp;'projekty z danego zakresu mocy'!E8,'Lista projektów'!$Q:$Q,"&lt;="&amp;'projekty z danego zakresu mocy'!E9,'Lista projektów'!$I:$I,"&gt;="&amp;'projekty z danego zakresu mocy'!$H$7,'Lista projektów'!$I:$I,"&lt;="&amp;'projekty z danego zakresu mocy'!$J$7)/1000</f>
        <v>0</v>
      </c>
      <c r="F16" s="161">
        <f>SUMIFS('Lista projektów'!$I:$I,'Lista projektów'!$Q:$Q,"&gt;="&amp;'projekty z danego zakresu mocy'!F8,'Lista projektów'!$Q:$Q,"&lt;="&amp;'projekty z danego zakresu mocy'!F9,'Lista projektów'!$I:$I,"&gt;="&amp;'projekty z danego zakresu mocy'!$H$7,'Lista projektów'!$I:$I,"&lt;="&amp;'projekty z danego zakresu mocy'!$J$7)/1000</f>
        <v>0</v>
      </c>
      <c r="G16" s="161">
        <f>SUMIFS('Lista projektów'!$I:$I,'Lista projektów'!$Q:$Q,"&gt;="&amp;'projekty z danego zakresu mocy'!G8,'Lista projektów'!$Q:$Q,"&lt;="&amp;'projekty z danego zakresu mocy'!G9,'Lista projektów'!$I:$I,"&gt;="&amp;'projekty z danego zakresu mocy'!$H$7,'Lista projektów'!$I:$I,"&lt;="&amp;'projekty z danego zakresu mocy'!$J$7)/1000</f>
        <v>0</v>
      </c>
      <c r="H16" s="161">
        <f>SUMIFS('Lista projektów'!$I:$I,'Lista projektów'!$Q:$Q,"&gt;="&amp;'projekty z danego zakresu mocy'!H8,'Lista projektów'!$Q:$Q,"&lt;="&amp;'projekty z danego zakresu mocy'!H9,'Lista projektów'!$I:$I,"&gt;="&amp;'projekty z danego zakresu mocy'!$H$7,'Lista projektów'!$I:$I,"&lt;="&amp;'projekty z danego zakresu mocy'!$J$7)/1000</f>
        <v>0</v>
      </c>
      <c r="I16" s="161">
        <f>SUMIFS('Lista projektów'!$I:$I,'Lista projektów'!$Q:$Q,"&gt;="&amp;'projekty z danego zakresu mocy'!I8,'Lista projektów'!$Q:$Q,"&lt;="&amp;'projekty z danego zakresu mocy'!I9,'Lista projektów'!$I:$I,"&gt;="&amp;'projekty z danego zakresu mocy'!$H$7,'Lista projektów'!$I:$I,"&lt;="&amp;'projekty z danego zakresu mocy'!$J$7)/1000</f>
        <v>0</v>
      </c>
      <c r="J16" s="161">
        <f>SUMIFS('Lista projektów'!$I:$I,'Lista projektów'!$Q:$Q,"&gt;="&amp;'projekty z danego zakresu mocy'!J8,'Lista projektów'!$Q:$Q,"&lt;="&amp;'projekty z danego zakresu mocy'!J9,'Lista projektów'!$I:$I,"&gt;="&amp;'projekty z danego zakresu mocy'!$H$7,'Lista projektów'!$I:$I,"&lt;="&amp;'projekty z danego zakresu mocy'!$J$7)/1000</f>
        <v>0.9</v>
      </c>
      <c r="K16" s="161">
        <f>SUMIFS('Lista projektów'!$I:$I,'Lista projektów'!$Q:$Q,"&gt;="&amp;'projekty z danego zakresu mocy'!K8,'Lista projektów'!$Q:$Q,"&lt;="&amp;'projekty z danego zakresu mocy'!K9,'Lista projektów'!$I:$I,"&gt;="&amp;'projekty z danego zakresu mocy'!$H$7,'Lista projektów'!$I:$I,"&lt;="&amp;'projekty z danego zakresu mocy'!$J$7)/1000</f>
        <v>0.83899999999999997</v>
      </c>
      <c r="L16" s="161">
        <f>SUMIFS('Lista projektów'!$I:$I,'Lista projektów'!$Q:$Q,"&gt;="&amp;'projekty z danego zakresu mocy'!L8,'Lista projektów'!$Q:$Q,"&lt;="&amp;'projekty z danego zakresu mocy'!L9,'Lista projektów'!$I:$I,"&gt;="&amp;'projekty z danego zakresu mocy'!$H$7,'Lista projektów'!$I:$I,"&lt;="&amp;'projekty z danego zakresu mocy'!$J$7)/1000</f>
        <v>0</v>
      </c>
      <c r="M16" s="161">
        <f>SUMIFS('Lista projektów'!$I:$I,'Lista projektów'!$Q:$Q,"&gt;="&amp;'projekty z danego zakresu mocy'!M8,'Lista projektów'!$Q:$Q,"&lt;="&amp;'projekty z danego zakresu mocy'!M9,'Lista projektów'!$I:$I,"&gt;="&amp;'projekty z danego zakresu mocy'!$H$7,'Lista projektów'!$I:$I,"&lt;="&amp;'projekty z danego zakresu mocy'!$J$7)/1000</f>
        <v>0.999</v>
      </c>
      <c r="N16" s="161">
        <f>SUMIFS('Lista projektów'!$I:$I,'Lista projektów'!$Q:$Q,"&gt;="&amp;'projekty z danego zakresu mocy'!N8,'Lista projektów'!$Q:$Q,"&lt;="&amp;'projekty z danego zakresu mocy'!N9,'Lista projektów'!$I:$I,"&gt;="&amp;'projekty z danego zakresu mocy'!$H$7,'Lista projektów'!$I:$I,"&lt;="&amp;'projekty z danego zakresu mocy'!$J$7)/1000</f>
        <v>0</v>
      </c>
      <c r="O16" s="162">
        <f>SUM(E16:N16)+SUMIFS('Lista projektów'!$I:$I,'Lista projektów'!$Q:$Q,"="&amp;"TAK",'Lista projektów'!$I:$I,"&gt;="&amp;'projekty z danego zakresu mocy'!$H$7,'Lista projektów'!$I:$I,"&lt;="&amp;'projekty z danego zakresu mocy'!$J$7)/1000</f>
        <v>2.738</v>
      </c>
      <c r="P16" s="161">
        <f>SUMIFS('Lista projektów'!$I:$I,'Lista projektów'!$Q:$Q,"&gt;="&amp;'projekty z danego zakresu mocy'!P8,'Lista projektów'!$Q:$Q,"&lt;="&amp;'projekty z danego zakresu mocy'!P9,'Lista projektów'!$I:$I,"&gt;="&amp;'projekty z danego zakresu mocy'!$H$7,'Lista projektów'!$I:$I,"&lt;="&amp;'projekty z danego zakresu mocy'!$J$7)/1000</f>
        <v>0</v>
      </c>
      <c r="Q16" s="129" t="s">
        <v>102</v>
      </c>
      <c r="R16" s="112"/>
      <c r="S16" s="177"/>
      <c r="T16" s="56"/>
      <c r="U16" s="56"/>
      <c r="V16" s="56"/>
      <c r="W16" s="56"/>
      <c r="X16" s="56"/>
      <c r="Y16" s="56"/>
      <c r="Z16" s="56"/>
      <c r="AA16" s="56"/>
      <c r="AB16" s="96"/>
    </row>
    <row r="17" spans="1:28" s="54" customFormat="1" ht="47.25" x14ac:dyDescent="0.25">
      <c r="A17" s="175"/>
      <c r="B17" s="14"/>
      <c r="C17" s="82" t="s">
        <v>124</v>
      </c>
      <c r="D17" s="106" t="s">
        <v>46</v>
      </c>
      <c r="E17" s="159">
        <f>COUNTIFS('Lista projektów'!$P:$P,"&gt;="&amp;'projekty z danego zakresu mocy'!E8,'Lista projektów'!$P:$P,"&lt;="&amp;'projekty z danego zakresu mocy'!E9,'Lista projektów'!$I:$I,"&gt;="&amp;'projekty z danego zakresu mocy'!$H$7,'Lista projektów'!$I:$I,"&lt;="&amp;'projekty z danego zakresu mocy'!$J$7)</f>
        <v>0</v>
      </c>
      <c r="F17" s="159">
        <f>COUNTIFS('Lista projektów'!$P:$P,"&gt;="&amp;'projekty z danego zakresu mocy'!F8,'Lista projektów'!$P:$P,"&lt;="&amp;'projekty z danego zakresu mocy'!F9,'Lista projektów'!$I:$I,"&gt;="&amp;'projekty z danego zakresu mocy'!$H$7,'Lista projektów'!$I:$I,"&lt;="&amp;'projekty z danego zakresu mocy'!$J$7)</f>
        <v>0</v>
      </c>
      <c r="G17" s="159">
        <f>COUNTIFS('Lista projektów'!$P:$P,"&gt;="&amp;'projekty z danego zakresu mocy'!G8,'Lista projektów'!$P:$P,"&lt;="&amp;'projekty z danego zakresu mocy'!G9,'Lista projektów'!$I:$I,"&gt;="&amp;'projekty z danego zakresu mocy'!$H$7,'Lista projektów'!$I:$I,"&lt;="&amp;'projekty z danego zakresu mocy'!$J$7)</f>
        <v>0</v>
      </c>
      <c r="H17" s="159">
        <f>COUNTIFS('Lista projektów'!$P:$P,"&gt;="&amp;'projekty z danego zakresu mocy'!H8,'Lista projektów'!$P:$P,"&lt;="&amp;'projekty z danego zakresu mocy'!H9,'Lista projektów'!$I:$I,"&gt;="&amp;'projekty z danego zakresu mocy'!$H$7,'Lista projektów'!$I:$I,"&lt;="&amp;'projekty z danego zakresu mocy'!$J$7)</f>
        <v>0</v>
      </c>
      <c r="I17" s="159">
        <f>COUNTIFS('Lista projektów'!$P:$P,"&gt;="&amp;'projekty z danego zakresu mocy'!I8,'Lista projektów'!$P:$P,"&lt;="&amp;'projekty z danego zakresu mocy'!I9,'Lista projektów'!$I:$I,"&gt;="&amp;'projekty z danego zakresu mocy'!$H$7,'Lista projektów'!$I:$I,"&lt;="&amp;'projekty z danego zakresu mocy'!$J$7)</f>
        <v>0</v>
      </c>
      <c r="J17" s="159">
        <f>COUNTIFS('Lista projektów'!$P:$P,"&gt;="&amp;'projekty z danego zakresu mocy'!J8,'Lista projektów'!$P:$P,"&lt;="&amp;'projekty z danego zakresu mocy'!J9,'Lista projektów'!$I:$I,"&gt;="&amp;'projekty z danego zakresu mocy'!$H$7,'Lista projektów'!$I:$I,"&lt;="&amp;'projekty z danego zakresu mocy'!$J$7)</f>
        <v>1</v>
      </c>
      <c r="K17" s="159">
        <f>COUNTIFS('Lista projektów'!$P:$P,"&gt;="&amp;'projekty z danego zakresu mocy'!K8,'Lista projektów'!$P:$P,"&lt;="&amp;'projekty z danego zakresu mocy'!K9,'Lista projektów'!$I:$I,"&gt;="&amp;'projekty z danego zakresu mocy'!$H$7,'Lista projektów'!$I:$I,"&lt;="&amp;'projekty z danego zakresu mocy'!$J$7)</f>
        <v>1</v>
      </c>
      <c r="L17" s="159">
        <f>COUNTIFS('Lista projektów'!$P:$P,"&gt;="&amp;'projekty z danego zakresu mocy'!L8,'Lista projektów'!$P:$P,"&lt;="&amp;'projekty z danego zakresu mocy'!L9,'Lista projektów'!$I:$I,"&gt;="&amp;'projekty z danego zakresu mocy'!$H$7,'Lista projektów'!$I:$I,"&lt;="&amp;'projekty z danego zakresu mocy'!$J$7)</f>
        <v>0</v>
      </c>
      <c r="M17" s="159">
        <f>COUNTIFS('Lista projektów'!$P:$P,"&gt;="&amp;'projekty z danego zakresu mocy'!M8,'Lista projektów'!$P:$P,"&lt;="&amp;'projekty z danego zakresu mocy'!M9,'Lista projektów'!$I:$I,"&gt;="&amp;'projekty z danego zakresu mocy'!$H$7,'Lista projektów'!$I:$I,"&lt;="&amp;'projekty z danego zakresu mocy'!$J$7)</f>
        <v>2</v>
      </c>
      <c r="N17" s="159">
        <f>COUNTIFS('Lista projektów'!$P:$P,"&gt;="&amp;'projekty z danego zakresu mocy'!N8,'Lista projektów'!$P:$P,"&lt;="&amp;'projekty z danego zakresu mocy'!N9,'Lista projektów'!$I:$I,"&gt;="&amp;'projekty z danego zakresu mocy'!$H$7,'Lista projektów'!$I:$I,"&lt;="&amp;'projekty z danego zakresu mocy'!$J$7)</f>
        <v>2</v>
      </c>
      <c r="O17" s="160">
        <f>SUM(E17:N17)+COUNTIFS('Lista projektów'!$P:$P,"="&amp;"TAK",'Lista projektów'!$I:$I,"&gt;="&amp;'projekty z danego zakresu mocy'!$H$7,'Lista projektów'!$I:$I,"&lt;="&amp;'projekty z danego zakresu mocy'!$J$7)</f>
        <v>6</v>
      </c>
      <c r="P17" s="260">
        <f>COUNTIFS('Lista projektów'!$P:$P,"&gt;="&amp;'projekty z danego zakresu mocy'!P8,'Lista projektów'!$P:$P,"&lt;="&amp;'projekty z danego zakresu mocy'!P9,'Lista projektów'!$I:$I,"&gt;="&amp;'projekty z danego zakresu mocy'!$H$7,'Lista projektów'!$I:$I,"&lt;="&amp;'projekty z danego zakresu mocy'!$J$7)</f>
        <v>1</v>
      </c>
      <c r="Q17" s="129"/>
      <c r="R17" s="112"/>
      <c r="S17" s="177"/>
      <c r="T17" s="56"/>
      <c r="U17" s="56"/>
      <c r="V17" s="56"/>
      <c r="W17" s="56"/>
      <c r="X17" s="56"/>
      <c r="Y17" s="56"/>
      <c r="Z17" s="56"/>
      <c r="AA17" s="56"/>
      <c r="AB17" s="96"/>
    </row>
    <row r="18" spans="1:28" s="54" customFormat="1" ht="16.5" thickBot="1" x14ac:dyDescent="0.3">
      <c r="A18" s="175"/>
      <c r="B18" s="14"/>
      <c r="C18" s="59"/>
      <c r="D18" s="165" t="s">
        <v>93</v>
      </c>
      <c r="E18" s="161">
        <f>SUMIFS('Lista projektów'!$I:$I,'Lista projektów'!$P:$P,"&gt;="&amp;'projekty z danego zakresu mocy'!E8,'Lista projektów'!$P:$P,"&lt;="&amp;'projekty z danego zakresu mocy'!E9,'Lista projektów'!$I:$I,"&gt;="&amp;'projekty z danego zakresu mocy'!$H$7,'Lista projektów'!$I:$I,"&lt;="&amp;'projekty z danego zakresu mocy'!$J$7)/1000</f>
        <v>0</v>
      </c>
      <c r="F18" s="161">
        <f>SUMIFS('Lista projektów'!$I:$I,'Lista projektów'!$P:$P,"&gt;="&amp;'projekty z danego zakresu mocy'!F8,'Lista projektów'!$P:$P,"&lt;="&amp;'projekty z danego zakresu mocy'!F9,'Lista projektów'!$I:$I,"&gt;="&amp;'projekty z danego zakresu mocy'!$H$7,'Lista projektów'!$I:$I,"&lt;="&amp;'projekty z danego zakresu mocy'!$J$7)/1000</f>
        <v>0</v>
      </c>
      <c r="G18" s="161">
        <f>SUMIFS('Lista projektów'!$I:$I,'Lista projektów'!$P:$P,"&gt;="&amp;'projekty z danego zakresu mocy'!G8,'Lista projektów'!$P:$P,"&lt;="&amp;'projekty z danego zakresu mocy'!G9,'Lista projektów'!$I:$I,"&gt;="&amp;'projekty z danego zakresu mocy'!$H$7,'Lista projektów'!$I:$I,"&lt;="&amp;'projekty z danego zakresu mocy'!$J$7)/1000</f>
        <v>0</v>
      </c>
      <c r="H18" s="161">
        <f>SUMIFS('Lista projektów'!$I:$I,'Lista projektów'!$P:$P,"&gt;="&amp;'projekty z danego zakresu mocy'!H8,'Lista projektów'!$P:$P,"&lt;="&amp;'projekty z danego zakresu mocy'!H9,'Lista projektów'!$I:$I,"&gt;="&amp;'projekty z danego zakresu mocy'!$H$7,'Lista projektów'!$I:$I,"&lt;="&amp;'projekty z danego zakresu mocy'!$J$7)/1000</f>
        <v>0</v>
      </c>
      <c r="I18" s="161">
        <f>SUMIFS('Lista projektów'!$I:$I,'Lista projektów'!$P:$P,"&gt;="&amp;'projekty z danego zakresu mocy'!I8,'Lista projektów'!$P:$P,"&lt;="&amp;'projekty z danego zakresu mocy'!I9,'Lista projektów'!$I:$I,"&gt;="&amp;'projekty z danego zakresu mocy'!$H$7,'Lista projektów'!$I:$I,"&lt;="&amp;'projekty z danego zakresu mocy'!$J$7)/1000</f>
        <v>0</v>
      </c>
      <c r="J18" s="161">
        <f>SUMIFS('Lista projektów'!$I:$I,'Lista projektów'!$P:$P,"&gt;="&amp;'projekty z danego zakresu mocy'!J8,'Lista projektów'!$P:$P,"&lt;="&amp;'projekty z danego zakresu mocy'!J9,'Lista projektów'!$I:$I,"&gt;="&amp;'projekty z danego zakresu mocy'!$H$7,'Lista projektów'!$I:$I,"&lt;="&amp;'projekty z danego zakresu mocy'!$J$7)/1000</f>
        <v>0.9</v>
      </c>
      <c r="K18" s="161">
        <f>SUMIFS('Lista projektów'!$I:$I,'Lista projektów'!$P:$P,"&gt;="&amp;'projekty z danego zakresu mocy'!K8,'Lista projektów'!$P:$P,"&lt;="&amp;'projekty z danego zakresu mocy'!K9,'Lista projektów'!$I:$I,"&gt;="&amp;'projekty z danego zakresu mocy'!$H$7,'Lista projektów'!$I:$I,"&lt;="&amp;'projekty z danego zakresu mocy'!$J$7)/1000</f>
        <v>0.83899999999999997</v>
      </c>
      <c r="L18" s="161">
        <f>SUMIFS('Lista projektów'!$I:$I,'Lista projektów'!$P:$P,"&gt;="&amp;'projekty z danego zakresu mocy'!L8,'Lista projektów'!$P:$P,"&lt;="&amp;'projekty z danego zakresu mocy'!L9,'Lista projektów'!$I:$I,"&gt;="&amp;'projekty z danego zakresu mocy'!$H$7,'Lista projektów'!$I:$I,"&lt;="&amp;'projekty z danego zakresu mocy'!$J$7)/1000</f>
        <v>0</v>
      </c>
      <c r="M18" s="161">
        <f>SUMIFS('Lista projektów'!$I:$I,'Lista projektów'!$P:$P,"&gt;="&amp;'projekty z danego zakresu mocy'!M8,'Lista projektów'!$P:$P,"&lt;="&amp;'projekty z danego zakresu mocy'!M9,'Lista projektów'!$I:$I,"&gt;="&amp;'projekty z danego zakresu mocy'!$H$7,'Lista projektów'!$I:$I,"&lt;="&amp;'projekty z danego zakresu mocy'!$J$7)/1000</f>
        <v>1.2390000000000001</v>
      </c>
      <c r="N18" s="161">
        <f>SUMIFS('Lista projektów'!$I:$I,'Lista projektów'!$P:$P,"&gt;="&amp;'projekty z danego zakresu mocy'!N8,'Lista projektów'!$P:$P,"&lt;="&amp;'projekty z danego zakresu mocy'!N9,'Lista projektów'!$I:$I,"&gt;="&amp;'projekty z danego zakresu mocy'!$H$7,'Lista projektów'!$I:$I,"&lt;="&amp;'projekty z danego zakresu mocy'!$J$7)/1000</f>
        <v>7.1935000000000002</v>
      </c>
      <c r="O18" s="162">
        <f>SUM(E18:N18)+SUMIFS('Lista projektów'!$I:$I,'Lista projektów'!$P:$P,"="&amp;"TAK",'Lista projektów'!$I:$I,"&gt;="&amp;'projekty z danego zakresu mocy'!$H$7,'Lista projektów'!$I:$I,"&lt;="&amp;'projekty z danego zakresu mocy'!$J$7)/1000</f>
        <v>10.1715</v>
      </c>
      <c r="P18" s="161">
        <f>SUMIFS('Lista projektów'!$I:$I,'Lista projektów'!$P:$P,"&gt;="&amp;'projekty z danego zakresu mocy'!P8,'Lista projektów'!$P:$P,"&lt;="&amp;'projekty z danego zakresu mocy'!P9,'Lista projektów'!$I:$I,"&gt;="&amp;'projekty z danego zakresu mocy'!$H$7,'Lista projektów'!$I:$I,"&lt;="&amp;'projekty z danego zakresu mocy'!$J$7)/1000</f>
        <v>7</v>
      </c>
      <c r="Q18" s="129" t="s">
        <v>102</v>
      </c>
      <c r="R18" s="112"/>
      <c r="S18" s="177"/>
      <c r="T18" s="56"/>
      <c r="U18" s="56"/>
      <c r="V18" s="56"/>
      <c r="W18" s="56"/>
      <c r="X18" s="56"/>
      <c r="Y18" s="56"/>
      <c r="Z18" s="56"/>
      <c r="AA18" s="56"/>
      <c r="AB18" s="96"/>
    </row>
    <row r="19" spans="1:28" s="54" customFormat="1" x14ac:dyDescent="0.25">
      <c r="A19" s="175"/>
      <c r="B19" s="14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15"/>
      <c r="S19" s="177"/>
      <c r="T19" s="56"/>
      <c r="U19" s="56"/>
      <c r="V19" s="56"/>
      <c r="W19" s="56"/>
      <c r="X19" s="56"/>
      <c r="Y19" s="56"/>
      <c r="Z19" s="56"/>
      <c r="AA19" s="56"/>
      <c r="AB19" s="96"/>
    </row>
    <row r="20" spans="1:28" s="54" customFormat="1" x14ac:dyDescent="0.25">
      <c r="A20" s="175"/>
      <c r="B20" s="14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15"/>
      <c r="S20" s="177"/>
      <c r="T20" s="56"/>
      <c r="U20" s="56"/>
      <c r="V20" s="56"/>
      <c r="W20" s="56"/>
      <c r="X20" s="56"/>
      <c r="Y20" s="56"/>
      <c r="Z20" s="56"/>
      <c r="AA20" s="56"/>
      <c r="AB20" s="96"/>
    </row>
    <row r="21" spans="1:28" s="54" customFormat="1" x14ac:dyDescent="0.25">
      <c r="A21" s="175"/>
      <c r="B21" s="14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52"/>
      <c r="O21" s="7"/>
      <c r="P21" s="7"/>
      <c r="Q21" s="7"/>
      <c r="R21" s="15"/>
      <c r="S21" s="177"/>
      <c r="T21" s="56"/>
      <c r="U21" s="56"/>
      <c r="V21" s="56"/>
      <c r="W21" s="56"/>
      <c r="X21" s="56"/>
      <c r="Y21" s="56"/>
      <c r="Z21" s="56"/>
      <c r="AA21" s="56"/>
      <c r="AB21" s="96"/>
    </row>
    <row r="22" spans="1:28" s="54" customFormat="1" x14ac:dyDescent="0.25">
      <c r="A22" s="175"/>
      <c r="B22" s="14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68"/>
      <c r="R22" s="15"/>
      <c r="S22" s="177"/>
      <c r="T22" s="56"/>
      <c r="U22" s="56"/>
      <c r="V22" s="56"/>
      <c r="W22" s="56"/>
      <c r="X22" s="56"/>
      <c r="Y22" s="56"/>
      <c r="Z22" s="56"/>
      <c r="AA22" s="56"/>
      <c r="AB22" s="96"/>
    </row>
    <row r="23" spans="1:28" s="54" customFormat="1" x14ac:dyDescent="0.25">
      <c r="A23" s="175"/>
      <c r="B23" s="14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15"/>
      <c r="S23" s="177"/>
      <c r="T23" s="56"/>
      <c r="U23" s="56"/>
      <c r="V23" s="56"/>
      <c r="W23" s="56"/>
      <c r="X23" s="56"/>
      <c r="Y23" s="56"/>
      <c r="Z23" s="56"/>
      <c r="AA23" s="56"/>
      <c r="AB23" s="96"/>
    </row>
    <row r="24" spans="1:28" s="54" customFormat="1" x14ac:dyDescent="0.25">
      <c r="A24" s="175"/>
      <c r="B24" s="14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15"/>
      <c r="S24" s="177"/>
      <c r="T24" s="56"/>
      <c r="U24" s="56"/>
      <c r="V24" s="56"/>
      <c r="W24" s="56"/>
      <c r="X24" s="56"/>
      <c r="Y24" s="56"/>
      <c r="Z24" s="56"/>
      <c r="AA24" s="56"/>
      <c r="AB24" s="96"/>
    </row>
    <row r="25" spans="1:28" s="54" customFormat="1" x14ac:dyDescent="0.25">
      <c r="A25" s="175"/>
      <c r="B25" s="14"/>
      <c r="C25" s="7"/>
      <c r="D25" s="7"/>
      <c r="E25" s="7"/>
      <c r="F25" s="7"/>
      <c r="G25" s="4"/>
      <c r="H25" s="7"/>
      <c r="I25" s="7"/>
      <c r="J25" s="7"/>
      <c r="K25" s="7"/>
      <c r="L25" s="7"/>
      <c r="M25" s="7"/>
      <c r="N25" s="7"/>
      <c r="O25" s="7"/>
      <c r="P25" s="7"/>
      <c r="Q25" s="7"/>
      <c r="R25" s="15"/>
      <c r="S25" s="177"/>
      <c r="T25" s="56"/>
      <c r="U25" s="56"/>
      <c r="V25" s="56"/>
      <c r="W25" s="56"/>
      <c r="X25" s="56"/>
      <c r="Y25" s="56"/>
      <c r="Z25" s="56"/>
      <c r="AA25" s="56"/>
      <c r="AB25" s="96"/>
    </row>
    <row r="26" spans="1:28" s="54" customFormat="1" x14ac:dyDescent="0.25">
      <c r="A26" s="175"/>
      <c r="B26" s="14"/>
      <c r="C26" s="7"/>
      <c r="D26" s="7"/>
      <c r="E26" s="7"/>
      <c r="F26" s="7"/>
      <c r="G26" s="5"/>
      <c r="H26" s="6"/>
      <c r="I26" s="7"/>
      <c r="J26" s="4"/>
      <c r="K26" s="7"/>
      <c r="L26" s="7"/>
      <c r="M26" s="7"/>
      <c r="N26" s="7"/>
      <c r="O26" s="7"/>
      <c r="P26" s="7"/>
      <c r="Q26" s="7"/>
      <c r="R26" s="15"/>
      <c r="S26" s="177"/>
      <c r="T26" s="56"/>
      <c r="U26" s="56"/>
      <c r="V26" s="56"/>
      <c r="W26" s="56"/>
      <c r="X26" s="56"/>
      <c r="Y26" s="56"/>
      <c r="Z26" s="56"/>
      <c r="AA26" s="56"/>
      <c r="AB26" s="96"/>
    </row>
    <row r="27" spans="1:28" s="54" customFormat="1" x14ac:dyDescent="0.25">
      <c r="A27" s="175"/>
      <c r="B27" s="14"/>
      <c r="C27" s="7"/>
      <c r="D27" s="7"/>
      <c r="E27" s="7"/>
      <c r="F27" s="7"/>
      <c r="G27" s="5"/>
      <c r="H27" s="6"/>
      <c r="I27" s="7"/>
      <c r="J27" s="5"/>
      <c r="K27" s="7"/>
      <c r="L27" s="7"/>
      <c r="M27" s="7"/>
      <c r="N27" s="7"/>
      <c r="O27" s="7"/>
      <c r="P27" s="7"/>
      <c r="Q27" s="7"/>
      <c r="R27" s="15"/>
      <c r="S27" s="177"/>
      <c r="T27" s="56"/>
      <c r="U27" s="56"/>
      <c r="V27" s="56"/>
      <c r="W27" s="56"/>
      <c r="X27" s="56"/>
      <c r="Y27" s="56"/>
      <c r="Z27" s="56"/>
      <c r="AA27" s="56"/>
      <c r="AB27" s="96"/>
    </row>
    <row r="28" spans="1:28" s="54" customFormat="1" x14ac:dyDescent="0.25">
      <c r="A28" s="175"/>
      <c r="B28" s="14"/>
      <c r="C28" s="7"/>
      <c r="D28" s="7"/>
      <c r="E28" s="7"/>
      <c r="F28" s="7"/>
      <c r="G28" s="5"/>
      <c r="H28" s="6"/>
      <c r="I28" s="7"/>
      <c r="J28" s="5"/>
      <c r="K28" s="7"/>
      <c r="L28" s="7"/>
      <c r="M28" s="53"/>
      <c r="N28" s="53"/>
      <c r="O28" s="53"/>
      <c r="P28" s="53"/>
      <c r="Q28" s="53"/>
      <c r="R28" s="15"/>
      <c r="S28" s="177"/>
      <c r="T28" s="56"/>
      <c r="U28" s="56"/>
      <c r="V28" s="56"/>
      <c r="W28" s="56"/>
      <c r="X28" s="56"/>
      <c r="Y28" s="56"/>
      <c r="Z28" s="56"/>
      <c r="AA28" s="56"/>
      <c r="AB28" s="96"/>
    </row>
    <row r="29" spans="1:28" s="54" customFormat="1" ht="41.25" customHeight="1" x14ac:dyDescent="0.25">
      <c r="A29" s="175"/>
      <c r="B29" s="14"/>
      <c r="C29" s="7"/>
      <c r="D29" s="7"/>
      <c r="E29" s="7"/>
      <c r="F29" s="7"/>
      <c r="G29" s="5"/>
      <c r="H29" s="6"/>
      <c r="I29" s="7"/>
      <c r="J29" s="5"/>
      <c r="K29" s="7"/>
      <c r="L29" s="7"/>
      <c r="M29" s="53"/>
      <c r="N29" s="53"/>
      <c r="O29" s="63"/>
      <c r="P29" s="63"/>
      <c r="Q29" s="63"/>
      <c r="R29" s="111"/>
      <c r="S29" s="177"/>
      <c r="T29" s="56"/>
      <c r="U29" s="56"/>
      <c r="V29" s="56"/>
      <c r="W29" s="56"/>
      <c r="X29" s="56"/>
      <c r="Y29" s="56"/>
      <c r="Z29" s="56"/>
      <c r="AA29" s="56"/>
      <c r="AB29" s="96"/>
    </row>
    <row r="30" spans="1:28" s="54" customFormat="1" x14ac:dyDescent="0.25">
      <c r="A30" s="175"/>
      <c r="B30" s="14"/>
      <c r="C30" s="7"/>
      <c r="D30" s="7"/>
      <c r="E30" s="7"/>
      <c r="F30" s="7"/>
      <c r="G30" s="5"/>
      <c r="H30" s="6"/>
      <c r="I30" s="7"/>
      <c r="J30" s="5"/>
      <c r="K30" s="7"/>
      <c r="L30" s="7"/>
      <c r="M30" s="53"/>
      <c r="N30" s="53"/>
      <c r="O30" s="64"/>
      <c r="P30" s="64"/>
      <c r="Q30" s="65"/>
      <c r="R30" s="114"/>
      <c r="S30" s="177"/>
      <c r="T30" s="56"/>
      <c r="U30" s="56"/>
      <c r="V30" s="56"/>
      <c r="W30" s="56"/>
      <c r="X30" s="56"/>
      <c r="Y30" s="56"/>
      <c r="Z30" s="56"/>
      <c r="AA30" s="56"/>
      <c r="AB30" s="96"/>
    </row>
    <row r="31" spans="1:28" s="54" customFormat="1" x14ac:dyDescent="0.25">
      <c r="A31" s="175"/>
      <c r="B31" s="14"/>
      <c r="C31" s="7"/>
      <c r="D31" s="7"/>
      <c r="E31" s="7"/>
      <c r="F31" s="7"/>
      <c r="G31" s="5"/>
      <c r="H31" s="7"/>
      <c r="I31" s="7"/>
      <c r="J31" s="5"/>
      <c r="K31" s="7"/>
      <c r="L31" s="7"/>
      <c r="M31" s="53"/>
      <c r="N31" s="53"/>
      <c r="O31" s="64"/>
      <c r="P31" s="64"/>
      <c r="Q31" s="65"/>
      <c r="R31" s="114"/>
      <c r="S31" s="177"/>
      <c r="T31" s="56"/>
      <c r="U31" s="56"/>
      <c r="V31" s="56"/>
      <c r="W31" s="56"/>
      <c r="X31" s="56"/>
      <c r="Y31" s="56"/>
      <c r="Z31" s="56"/>
      <c r="AA31" s="56"/>
      <c r="AB31" s="96"/>
    </row>
    <row r="32" spans="1:28" s="54" customFormat="1" x14ac:dyDescent="0.25">
      <c r="A32" s="175"/>
      <c r="B32" s="14"/>
      <c r="C32" s="7"/>
      <c r="D32" s="7"/>
      <c r="E32" s="7"/>
      <c r="F32" s="7"/>
      <c r="G32" s="7"/>
      <c r="H32" s="7"/>
      <c r="I32" s="7"/>
      <c r="J32" s="5"/>
      <c r="K32" s="7"/>
      <c r="L32" s="7"/>
      <c r="M32" s="53"/>
      <c r="N32" s="53"/>
      <c r="O32" s="64"/>
      <c r="P32" s="64"/>
      <c r="Q32" s="65"/>
      <c r="R32" s="114"/>
      <c r="S32" s="177"/>
      <c r="T32" s="56"/>
      <c r="U32" s="56"/>
      <c r="V32" s="56"/>
      <c r="W32" s="56"/>
      <c r="X32" s="56"/>
      <c r="Y32" s="56"/>
      <c r="Z32" s="56"/>
      <c r="AA32" s="56"/>
      <c r="AB32" s="96"/>
    </row>
    <row r="33" spans="1:28" s="54" customFormat="1" x14ac:dyDescent="0.25">
      <c r="A33" s="175"/>
      <c r="B33" s="14"/>
      <c r="C33" s="7"/>
      <c r="D33" s="7"/>
      <c r="E33" s="7"/>
      <c r="F33" s="7"/>
      <c r="G33" s="7"/>
      <c r="H33" s="7"/>
      <c r="I33" s="7"/>
      <c r="J33" s="7"/>
      <c r="K33" s="7"/>
      <c r="L33" s="7"/>
      <c r="M33" s="53"/>
      <c r="N33" s="53"/>
      <c r="O33" s="64"/>
      <c r="P33" s="64"/>
      <c r="Q33" s="65"/>
      <c r="R33" s="114"/>
      <c r="S33" s="177"/>
      <c r="T33" s="56"/>
      <c r="U33" s="56"/>
      <c r="V33" s="56"/>
      <c r="W33" s="56"/>
      <c r="X33" s="56"/>
      <c r="Y33" s="56"/>
      <c r="Z33" s="56"/>
      <c r="AA33" s="56"/>
      <c r="AB33" s="96"/>
    </row>
    <row r="34" spans="1:28" s="54" customFormat="1" x14ac:dyDescent="0.25">
      <c r="A34" s="175"/>
      <c r="B34" s="14"/>
      <c r="C34" s="7"/>
      <c r="D34" s="7"/>
      <c r="E34" s="7"/>
      <c r="F34" s="7"/>
      <c r="G34" s="7"/>
      <c r="H34" s="7"/>
      <c r="I34" s="7"/>
      <c r="J34" s="7"/>
      <c r="K34" s="7"/>
      <c r="L34" s="7"/>
      <c r="M34" s="53"/>
      <c r="N34" s="53"/>
      <c r="O34" s="64"/>
      <c r="P34" s="64"/>
      <c r="Q34" s="65"/>
      <c r="R34" s="114"/>
      <c r="S34" s="177"/>
      <c r="T34" s="56"/>
      <c r="U34" s="56"/>
      <c r="V34" s="56"/>
      <c r="W34" s="56"/>
      <c r="X34" s="56"/>
      <c r="Y34" s="56"/>
      <c r="Z34" s="56"/>
      <c r="AA34" s="56"/>
      <c r="AB34" s="96"/>
    </row>
    <row r="35" spans="1:28" s="54" customFormat="1" x14ac:dyDescent="0.25">
      <c r="A35" s="175"/>
      <c r="B35" s="14"/>
      <c r="C35" s="7"/>
      <c r="D35" s="7"/>
      <c r="E35" s="7"/>
      <c r="F35" s="7"/>
      <c r="G35" s="7"/>
      <c r="H35" s="7"/>
      <c r="I35" s="7"/>
      <c r="J35" s="7"/>
      <c r="K35" s="7"/>
      <c r="L35" s="7"/>
      <c r="M35" s="66"/>
      <c r="N35" s="66"/>
      <c r="O35" s="67"/>
      <c r="P35" s="67"/>
      <c r="Q35" s="67"/>
      <c r="R35" s="115"/>
      <c r="S35" s="177"/>
      <c r="T35" s="56"/>
      <c r="U35" s="56"/>
      <c r="V35" s="56"/>
      <c r="W35" s="56"/>
      <c r="X35" s="56"/>
      <c r="Y35" s="56"/>
      <c r="Z35" s="56"/>
      <c r="AA35" s="56"/>
      <c r="AB35" s="96"/>
    </row>
    <row r="36" spans="1:28" s="54" customFormat="1" x14ac:dyDescent="0.25">
      <c r="A36" s="175"/>
      <c r="B36" s="14"/>
      <c r="C36" s="7"/>
      <c r="D36" s="7"/>
      <c r="E36" s="7"/>
      <c r="F36" s="7"/>
      <c r="G36" s="7"/>
      <c r="H36" s="7"/>
      <c r="I36" s="7"/>
      <c r="J36" s="7"/>
      <c r="K36" s="7"/>
      <c r="L36" s="7"/>
      <c r="M36" s="4"/>
      <c r="N36" s="4"/>
      <c r="O36" s="51"/>
      <c r="P36" s="51"/>
      <c r="Q36" s="51"/>
      <c r="R36" s="113"/>
      <c r="S36" s="177"/>
      <c r="T36" s="56"/>
      <c r="U36" s="56"/>
      <c r="V36" s="56"/>
      <c r="W36" s="56"/>
      <c r="X36" s="56"/>
      <c r="Y36" s="56"/>
      <c r="Z36" s="56"/>
      <c r="AA36" s="56"/>
      <c r="AB36" s="96"/>
    </row>
    <row r="37" spans="1:28" s="54" customFormat="1" x14ac:dyDescent="0.25">
      <c r="A37" s="175"/>
      <c r="B37" s="1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15"/>
      <c r="S37" s="177"/>
      <c r="T37" s="56"/>
      <c r="U37" s="56"/>
      <c r="V37" s="56"/>
      <c r="W37" s="56"/>
      <c r="X37" s="56"/>
      <c r="Y37" s="56"/>
      <c r="Z37" s="56"/>
      <c r="AA37" s="56"/>
      <c r="AB37" s="96"/>
    </row>
    <row r="38" spans="1:28" s="54" customFormat="1" x14ac:dyDescent="0.25">
      <c r="A38" s="175"/>
      <c r="B38" s="1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5"/>
      <c r="S38" s="177"/>
      <c r="T38" s="56"/>
      <c r="U38" s="56"/>
      <c r="V38" s="56"/>
      <c r="W38" s="56"/>
      <c r="X38" s="56"/>
      <c r="Y38" s="56"/>
      <c r="Z38" s="56"/>
      <c r="AA38" s="56"/>
      <c r="AB38" s="96"/>
    </row>
    <row r="39" spans="1:28" s="54" customFormat="1" x14ac:dyDescent="0.25">
      <c r="A39" s="175"/>
      <c r="B39" s="1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68"/>
      <c r="R39" s="15"/>
      <c r="S39" s="177"/>
      <c r="T39" s="56"/>
      <c r="U39" s="56"/>
      <c r="V39" s="56"/>
      <c r="W39" s="56"/>
      <c r="X39" s="56"/>
      <c r="Y39" s="56"/>
      <c r="Z39" s="56"/>
      <c r="AA39" s="56"/>
      <c r="AB39" s="96"/>
    </row>
    <row r="40" spans="1:28" s="54" customFormat="1" x14ac:dyDescent="0.25">
      <c r="A40" s="175"/>
      <c r="B40" s="1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15"/>
      <c r="S40" s="177"/>
      <c r="T40" s="56"/>
      <c r="U40" s="56"/>
      <c r="V40" s="56"/>
      <c r="W40" s="56"/>
      <c r="X40" s="56"/>
      <c r="Y40" s="56"/>
      <c r="Z40" s="56"/>
      <c r="AA40" s="56"/>
      <c r="AB40" s="96"/>
    </row>
    <row r="41" spans="1:28" s="54" customFormat="1" x14ac:dyDescent="0.25">
      <c r="A41" s="175"/>
      <c r="B41" s="1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15"/>
      <c r="S41" s="177"/>
      <c r="T41" s="56"/>
      <c r="U41" s="56"/>
      <c r="V41" s="56"/>
      <c r="W41" s="56"/>
      <c r="X41" s="56"/>
      <c r="Y41" s="56"/>
      <c r="Z41" s="56"/>
      <c r="AA41" s="56"/>
      <c r="AB41" s="96"/>
    </row>
    <row r="42" spans="1:28" s="54" customFormat="1" ht="18.75" x14ac:dyDescent="0.25">
      <c r="A42" s="175"/>
      <c r="B42" s="14"/>
      <c r="C42" s="7"/>
      <c r="D42" s="7"/>
      <c r="E42" s="7"/>
      <c r="F42" s="7"/>
      <c r="G42" s="7"/>
      <c r="H42" s="7"/>
      <c r="I42" s="69"/>
      <c r="J42" s="69"/>
      <c r="K42" s="69"/>
      <c r="L42" s="69"/>
      <c r="M42" s="69"/>
      <c r="N42" s="69"/>
      <c r="O42" s="69"/>
      <c r="P42" s="69"/>
      <c r="Q42" s="69"/>
      <c r="R42" s="83"/>
      <c r="S42" s="184"/>
      <c r="T42" s="60"/>
      <c r="U42" s="60"/>
      <c r="V42" s="60"/>
      <c r="W42" s="60"/>
      <c r="X42" s="60"/>
      <c r="Y42" s="60"/>
      <c r="Z42" s="60"/>
      <c r="AA42" s="60"/>
      <c r="AB42" s="93"/>
    </row>
    <row r="43" spans="1:28" s="54" customFormat="1" x14ac:dyDescent="0.25">
      <c r="A43" s="175"/>
      <c r="B43" s="14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15"/>
      <c r="S43" s="177"/>
      <c r="T43" s="56"/>
      <c r="U43" s="56"/>
      <c r="V43" s="56"/>
      <c r="W43" s="56"/>
      <c r="X43" s="56"/>
      <c r="Y43" s="56"/>
      <c r="Z43" s="56"/>
      <c r="AA43" s="56"/>
      <c r="AB43" s="96"/>
    </row>
    <row r="44" spans="1:28" s="54" customFormat="1" x14ac:dyDescent="0.25">
      <c r="A44" s="175"/>
      <c r="B44" s="14"/>
      <c r="C44" s="7"/>
      <c r="D44" s="7"/>
      <c r="E44" s="7"/>
      <c r="F44" s="7"/>
      <c r="G44" s="7"/>
      <c r="H44" s="7"/>
      <c r="I44" s="21"/>
      <c r="J44" s="70"/>
      <c r="K44" s="70"/>
      <c r="L44" s="70"/>
      <c r="M44" s="70"/>
      <c r="N44" s="70"/>
      <c r="O44" s="70"/>
      <c r="P44" s="70"/>
      <c r="Q44" s="70"/>
      <c r="R44" s="116"/>
      <c r="S44" s="194"/>
      <c r="T44" s="97"/>
      <c r="U44" s="98"/>
      <c r="V44" s="56"/>
      <c r="W44" s="56"/>
      <c r="X44" s="56"/>
      <c r="Y44" s="56"/>
      <c r="Z44" s="56"/>
      <c r="AA44" s="56"/>
      <c r="AB44" s="96"/>
    </row>
    <row r="45" spans="1:28" s="54" customFormat="1" x14ac:dyDescent="0.25">
      <c r="A45" s="175"/>
      <c r="B45" s="14"/>
      <c r="C45" s="7"/>
      <c r="D45" s="7"/>
      <c r="E45" s="7"/>
      <c r="F45" s="7"/>
      <c r="G45" s="7"/>
      <c r="H45" s="7"/>
      <c r="I45" s="75"/>
      <c r="J45" s="70"/>
      <c r="K45" s="70"/>
      <c r="L45" s="70"/>
      <c r="M45" s="70"/>
      <c r="N45" s="70"/>
      <c r="O45" s="70"/>
      <c r="P45" s="70"/>
      <c r="Q45" s="70"/>
      <c r="R45" s="116"/>
      <c r="S45" s="194"/>
      <c r="T45" s="97"/>
      <c r="U45" s="98"/>
      <c r="V45" s="56"/>
      <c r="W45" s="56"/>
      <c r="X45" s="56"/>
      <c r="Y45" s="56"/>
      <c r="Z45" s="56"/>
      <c r="AA45" s="56"/>
      <c r="AB45" s="96"/>
    </row>
    <row r="46" spans="1:28" s="54" customFormat="1" x14ac:dyDescent="0.25">
      <c r="A46" s="175"/>
      <c r="B46" s="14"/>
      <c r="C46" s="7"/>
      <c r="D46" s="7"/>
      <c r="E46" s="7"/>
      <c r="F46" s="7"/>
      <c r="G46" s="7"/>
      <c r="H46" s="7"/>
      <c r="I46" s="74"/>
      <c r="J46" s="71"/>
      <c r="K46" s="71"/>
      <c r="L46" s="71"/>
      <c r="M46" s="71"/>
      <c r="N46" s="71"/>
      <c r="O46" s="71"/>
      <c r="P46" s="71"/>
      <c r="Q46" s="71"/>
      <c r="R46" s="117"/>
      <c r="S46" s="186"/>
      <c r="T46" s="62"/>
      <c r="U46" s="62"/>
      <c r="V46" s="98"/>
      <c r="W46" s="98"/>
      <c r="X46" s="56"/>
      <c r="Y46" s="56"/>
      <c r="Z46" s="56"/>
      <c r="AA46" s="56"/>
      <c r="AB46" s="96"/>
    </row>
    <row r="47" spans="1:28" s="54" customFormat="1" x14ac:dyDescent="0.25">
      <c r="A47" s="175"/>
      <c r="B47" s="14"/>
      <c r="C47" s="7"/>
      <c r="D47" s="7"/>
      <c r="E47" s="7"/>
      <c r="F47" s="7"/>
      <c r="G47" s="7"/>
      <c r="H47" s="7"/>
      <c r="I47" s="53"/>
      <c r="J47" s="72"/>
      <c r="K47" s="72"/>
      <c r="L47" s="72"/>
      <c r="M47" s="72"/>
      <c r="N47" s="72"/>
      <c r="O47" s="72"/>
      <c r="P47" s="72"/>
      <c r="Q47" s="72"/>
      <c r="R47" s="112"/>
      <c r="S47" s="195"/>
      <c r="T47" s="99"/>
      <c r="U47" s="99"/>
      <c r="V47" s="100"/>
      <c r="W47" s="100"/>
      <c r="X47" s="56"/>
      <c r="Y47" s="56"/>
      <c r="Z47" s="56"/>
      <c r="AA47" s="56"/>
      <c r="AB47" s="96"/>
    </row>
    <row r="48" spans="1:28" s="54" customFormat="1" x14ac:dyDescent="0.25">
      <c r="A48" s="175"/>
      <c r="B48" s="14"/>
      <c r="C48" s="7"/>
      <c r="D48" s="7"/>
      <c r="E48" s="7"/>
      <c r="F48" s="7"/>
      <c r="G48" s="7"/>
      <c r="H48" s="7"/>
      <c r="I48" s="53"/>
      <c r="J48" s="64"/>
      <c r="K48" s="64"/>
      <c r="L48" s="64"/>
      <c r="M48" s="64"/>
      <c r="N48" s="64"/>
      <c r="O48" s="64"/>
      <c r="P48" s="64"/>
      <c r="Q48" s="64"/>
      <c r="R48" s="118"/>
      <c r="S48" s="196"/>
      <c r="T48" s="101"/>
      <c r="U48" s="101"/>
      <c r="V48" s="100"/>
      <c r="W48" s="100"/>
      <c r="X48" s="56"/>
      <c r="Y48" s="56"/>
      <c r="Z48" s="56"/>
      <c r="AA48" s="56"/>
      <c r="AB48" s="96"/>
    </row>
    <row r="49" spans="1:28" s="54" customFormat="1" x14ac:dyDescent="0.25">
      <c r="A49" s="175"/>
      <c r="B49" s="14"/>
      <c r="C49" s="7"/>
      <c r="D49" s="7"/>
      <c r="E49" s="7"/>
      <c r="F49" s="7"/>
      <c r="G49" s="7"/>
      <c r="H49" s="7"/>
      <c r="I49" s="53"/>
      <c r="J49" s="72"/>
      <c r="K49" s="72"/>
      <c r="L49" s="72"/>
      <c r="M49" s="72"/>
      <c r="N49" s="72"/>
      <c r="O49" s="72"/>
      <c r="P49" s="72"/>
      <c r="Q49" s="72"/>
      <c r="R49" s="112"/>
      <c r="S49" s="195"/>
      <c r="T49" s="99"/>
      <c r="U49" s="99"/>
      <c r="V49" s="100"/>
      <c r="W49" s="100"/>
      <c r="X49" s="56"/>
      <c r="Y49" s="56"/>
      <c r="Z49" s="56"/>
      <c r="AA49" s="56"/>
      <c r="AB49" s="96"/>
    </row>
    <row r="50" spans="1:28" s="54" customFormat="1" x14ac:dyDescent="0.25">
      <c r="A50" s="175"/>
      <c r="B50" s="14"/>
      <c r="C50" s="7"/>
      <c r="D50" s="7"/>
      <c r="E50" s="7"/>
      <c r="F50" s="7"/>
      <c r="G50" s="7"/>
      <c r="H50" s="7"/>
      <c r="I50" s="53"/>
      <c r="J50" s="64"/>
      <c r="K50" s="64"/>
      <c r="L50" s="64"/>
      <c r="M50" s="64"/>
      <c r="N50" s="64"/>
      <c r="O50" s="64"/>
      <c r="P50" s="64"/>
      <c r="Q50" s="64"/>
      <c r="R50" s="118"/>
      <c r="S50" s="196"/>
      <c r="T50" s="101"/>
      <c r="U50" s="101"/>
      <c r="V50" s="100"/>
      <c r="W50" s="100"/>
      <c r="X50" s="56"/>
      <c r="Y50" s="56"/>
      <c r="Z50" s="56"/>
      <c r="AA50" s="56"/>
      <c r="AB50" s="96"/>
    </row>
    <row r="51" spans="1:28" s="54" customFormat="1" x14ac:dyDescent="0.25">
      <c r="A51" s="175"/>
      <c r="B51" s="14"/>
      <c r="C51" s="7"/>
      <c r="D51" s="7"/>
      <c r="E51" s="7"/>
      <c r="F51" s="7"/>
      <c r="G51" s="7"/>
      <c r="H51" s="7"/>
      <c r="I51" s="53"/>
      <c r="J51" s="72"/>
      <c r="K51" s="72"/>
      <c r="L51" s="72"/>
      <c r="M51" s="72"/>
      <c r="N51" s="72"/>
      <c r="O51" s="72"/>
      <c r="P51" s="72"/>
      <c r="Q51" s="72"/>
      <c r="R51" s="112"/>
      <c r="S51" s="195"/>
      <c r="T51" s="99"/>
      <c r="U51" s="102"/>
      <c r="V51" s="100"/>
      <c r="W51" s="100"/>
      <c r="X51" s="56"/>
      <c r="Y51" s="56"/>
      <c r="Z51" s="56"/>
      <c r="AA51" s="56"/>
      <c r="AB51" s="96"/>
    </row>
    <row r="52" spans="1:28" s="54" customFormat="1" x14ac:dyDescent="0.25">
      <c r="A52" s="175"/>
      <c r="B52" s="14"/>
      <c r="C52" s="7"/>
      <c r="D52" s="7"/>
      <c r="E52" s="7"/>
      <c r="F52" s="7"/>
      <c r="G52" s="7"/>
      <c r="H52" s="7"/>
      <c r="I52" s="53"/>
      <c r="J52" s="64"/>
      <c r="K52" s="64"/>
      <c r="L52" s="64"/>
      <c r="M52" s="64"/>
      <c r="N52" s="64"/>
      <c r="O52" s="64"/>
      <c r="P52" s="64"/>
      <c r="Q52" s="64"/>
      <c r="R52" s="118"/>
      <c r="S52" s="196"/>
      <c r="T52" s="101"/>
      <c r="U52" s="101"/>
      <c r="V52" s="100"/>
      <c r="W52" s="100"/>
      <c r="X52" s="56"/>
      <c r="Y52" s="56"/>
      <c r="Z52" s="56"/>
      <c r="AA52" s="56"/>
      <c r="AB52" s="96"/>
    </row>
    <row r="53" spans="1:28" s="54" customFormat="1" x14ac:dyDescent="0.25">
      <c r="A53" s="175"/>
      <c r="B53" s="14"/>
      <c r="C53" s="7"/>
      <c r="D53" s="7"/>
      <c r="E53" s="7"/>
      <c r="F53" s="7"/>
      <c r="G53" s="7"/>
      <c r="H53" s="7"/>
      <c r="I53" s="53"/>
      <c r="J53" s="72"/>
      <c r="K53" s="72"/>
      <c r="L53" s="72"/>
      <c r="M53" s="72"/>
      <c r="N53" s="72"/>
      <c r="O53" s="72"/>
      <c r="P53" s="72"/>
      <c r="Q53" s="72"/>
      <c r="R53" s="112"/>
      <c r="S53" s="195"/>
      <c r="T53" s="99"/>
      <c r="U53" s="99"/>
      <c r="V53" s="100"/>
      <c r="W53" s="100"/>
      <c r="X53" s="56"/>
      <c r="Y53" s="56"/>
      <c r="Z53" s="56"/>
      <c r="AA53" s="56"/>
      <c r="AB53" s="96"/>
    </row>
    <row r="54" spans="1:28" s="54" customFormat="1" x14ac:dyDescent="0.25">
      <c r="A54" s="175"/>
      <c r="B54" s="14"/>
      <c r="C54" s="7"/>
      <c r="D54" s="7"/>
      <c r="E54" s="7"/>
      <c r="F54" s="7"/>
      <c r="G54" s="7"/>
      <c r="H54" s="7"/>
      <c r="I54" s="53"/>
      <c r="J54" s="64"/>
      <c r="K54" s="64"/>
      <c r="L54" s="64"/>
      <c r="M54" s="64"/>
      <c r="N54" s="64"/>
      <c r="O54" s="64"/>
      <c r="P54" s="64"/>
      <c r="Q54" s="64"/>
      <c r="R54" s="118"/>
      <c r="S54" s="196"/>
      <c r="T54" s="101"/>
      <c r="U54" s="101"/>
      <c r="V54" s="100"/>
      <c r="W54" s="100"/>
      <c r="X54" s="56"/>
      <c r="Y54" s="56"/>
      <c r="Z54" s="56"/>
      <c r="AA54" s="56"/>
      <c r="AB54" s="96"/>
    </row>
    <row r="55" spans="1:28" s="54" customFormat="1" x14ac:dyDescent="0.25">
      <c r="A55" s="175"/>
      <c r="B55" s="14"/>
      <c r="C55" s="7"/>
      <c r="D55" s="7"/>
      <c r="E55" s="7"/>
      <c r="F55" s="7"/>
      <c r="G55" s="7"/>
      <c r="H55" s="7"/>
      <c r="I55" s="53"/>
      <c r="J55" s="72"/>
      <c r="K55" s="72"/>
      <c r="L55" s="72"/>
      <c r="M55" s="72"/>
      <c r="N55" s="72"/>
      <c r="O55" s="72"/>
      <c r="P55" s="72"/>
      <c r="Q55" s="72"/>
      <c r="R55" s="112"/>
      <c r="S55" s="195"/>
      <c r="T55" s="99"/>
      <c r="U55" s="99"/>
      <c r="V55" s="100"/>
      <c r="W55" s="100"/>
      <c r="X55" s="56"/>
      <c r="Y55" s="56"/>
      <c r="Z55" s="56"/>
      <c r="AA55" s="56"/>
      <c r="AB55" s="96"/>
    </row>
    <row r="56" spans="1:28" s="54" customFormat="1" x14ac:dyDescent="0.25">
      <c r="A56" s="175"/>
      <c r="B56" s="14"/>
      <c r="C56" s="7"/>
      <c r="D56" s="7"/>
      <c r="E56" s="7"/>
      <c r="F56" s="7"/>
      <c r="G56" s="7"/>
      <c r="H56" s="7"/>
      <c r="I56" s="53"/>
      <c r="J56" s="64"/>
      <c r="K56" s="64"/>
      <c r="L56" s="64"/>
      <c r="M56" s="64"/>
      <c r="N56" s="64"/>
      <c r="O56" s="64"/>
      <c r="P56" s="64"/>
      <c r="Q56" s="64"/>
      <c r="R56" s="118"/>
      <c r="S56" s="196"/>
      <c r="T56" s="101"/>
      <c r="U56" s="101"/>
      <c r="V56" s="100"/>
      <c r="W56" s="100"/>
      <c r="X56" s="56"/>
      <c r="Y56" s="56"/>
      <c r="Z56" s="56"/>
      <c r="AA56" s="56"/>
      <c r="AB56" s="96"/>
    </row>
    <row r="57" spans="1:28" s="54" customFormat="1" x14ac:dyDescent="0.25">
      <c r="A57" s="175"/>
      <c r="B57" s="14"/>
      <c r="C57" s="7"/>
      <c r="D57" s="7"/>
      <c r="E57" s="7"/>
      <c r="F57" s="7"/>
      <c r="G57" s="7"/>
      <c r="H57" s="7"/>
      <c r="I57" s="53"/>
      <c r="J57" s="73"/>
      <c r="K57" s="73"/>
      <c r="L57" s="73"/>
      <c r="M57" s="73"/>
      <c r="N57" s="73"/>
      <c r="O57" s="73"/>
      <c r="P57" s="73"/>
      <c r="Q57" s="73"/>
      <c r="R57" s="119"/>
      <c r="S57" s="197"/>
      <c r="T57" s="103"/>
      <c r="U57" s="103"/>
      <c r="V57" s="98"/>
      <c r="W57" s="98"/>
      <c r="X57" s="56"/>
      <c r="Y57" s="56"/>
      <c r="Z57" s="56"/>
      <c r="AA57" s="56"/>
      <c r="AB57" s="96"/>
    </row>
    <row r="58" spans="1:28" s="54" customFormat="1" x14ac:dyDescent="0.25">
      <c r="A58" s="175"/>
      <c r="B58" s="14"/>
      <c r="C58" s="7"/>
      <c r="D58" s="7"/>
      <c r="E58" s="7"/>
      <c r="F58" s="7"/>
      <c r="G58" s="7"/>
      <c r="H58" s="7"/>
      <c r="I58" s="53"/>
      <c r="J58" s="64"/>
      <c r="K58" s="64"/>
      <c r="L58" s="64"/>
      <c r="M58" s="64"/>
      <c r="N58" s="64"/>
      <c r="O58" s="64"/>
      <c r="P58" s="64"/>
      <c r="Q58" s="64"/>
      <c r="R58" s="118"/>
      <c r="S58" s="196"/>
      <c r="T58" s="101"/>
      <c r="U58" s="101"/>
      <c r="V58" s="98"/>
      <c r="W58" s="98"/>
      <c r="X58" s="56"/>
      <c r="Y58" s="56"/>
      <c r="Z58" s="56"/>
      <c r="AA58" s="56"/>
      <c r="AB58" s="96"/>
    </row>
    <row r="59" spans="1:28" s="54" customFormat="1" ht="20.25" thickBot="1" x14ac:dyDescent="0.35">
      <c r="A59" s="175"/>
      <c r="B59" s="84"/>
      <c r="C59" s="88" t="s">
        <v>98</v>
      </c>
      <c r="D59" s="88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15"/>
      <c r="S59" s="177"/>
      <c r="T59" s="56"/>
      <c r="U59" s="56"/>
      <c r="V59" s="56"/>
      <c r="W59" s="56"/>
      <c r="X59" s="56"/>
      <c r="Y59" s="56"/>
      <c r="Z59" s="56"/>
      <c r="AA59" s="56"/>
      <c r="AB59" s="96"/>
    </row>
    <row r="60" spans="1:28" s="54" customFormat="1" ht="16.5" thickTop="1" thickBot="1" x14ac:dyDescent="0.3">
      <c r="A60" s="175"/>
      <c r="B60" s="14"/>
      <c r="C60" s="89" t="s">
        <v>103</v>
      </c>
      <c r="D60" s="89"/>
      <c r="E60" s="7"/>
      <c r="F60" s="126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15"/>
      <c r="S60" s="177"/>
      <c r="T60" s="56"/>
      <c r="U60" s="56"/>
      <c r="V60" s="56"/>
      <c r="W60" s="56"/>
      <c r="X60" s="56"/>
      <c r="Y60" s="56"/>
      <c r="Z60" s="56"/>
      <c r="AA60" s="56"/>
      <c r="AB60" s="96"/>
    </row>
    <row r="61" spans="1:28" s="54" customFormat="1" ht="60" x14ac:dyDescent="0.25">
      <c r="A61" s="175"/>
      <c r="B61" s="14" t="s">
        <v>141</v>
      </c>
      <c r="C61" s="235" t="s">
        <v>125</v>
      </c>
      <c r="D61" s="235" t="s">
        <v>126</v>
      </c>
      <c r="E61" s="235" t="s">
        <v>127</v>
      </c>
      <c r="F61" s="235" t="s">
        <v>128</v>
      </c>
      <c r="G61" s="125"/>
      <c r="H61" s="7"/>
      <c r="I61" s="7"/>
      <c r="J61" s="7"/>
      <c r="K61" s="7"/>
      <c r="L61" s="7"/>
      <c r="M61" s="7"/>
      <c r="N61" s="7"/>
      <c r="O61" s="7"/>
      <c r="P61" s="7"/>
      <c r="Q61" s="7"/>
      <c r="R61" s="15"/>
      <c r="S61" s="177"/>
      <c r="T61" s="56"/>
      <c r="U61" s="56"/>
      <c r="V61" s="56"/>
      <c r="W61" s="56"/>
      <c r="X61" s="56"/>
      <c r="Y61" s="56"/>
      <c r="Z61" s="56"/>
      <c r="AA61" s="56"/>
      <c r="AB61" s="96"/>
    </row>
    <row r="62" spans="1:28" s="54" customFormat="1" x14ac:dyDescent="0.25">
      <c r="A62" s="175"/>
      <c r="B62" s="14">
        <f>COUNTIF('Lista projektów'!I6:I349,"&lt;&gt;&amp;0")</f>
        <v>344</v>
      </c>
      <c r="C62" s="128">
        <f>O17</f>
        <v>6</v>
      </c>
      <c r="D62" s="128">
        <f>O15</f>
        <v>3</v>
      </c>
      <c r="E62" s="128">
        <f>O13</f>
        <v>4</v>
      </c>
      <c r="F62" s="128">
        <f>O11</f>
        <v>3</v>
      </c>
      <c r="G62" s="130" t="s">
        <v>111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15"/>
      <c r="S62" s="177"/>
      <c r="T62" s="56"/>
      <c r="U62" s="56"/>
      <c r="V62" s="56"/>
      <c r="W62" s="56"/>
      <c r="X62" s="56"/>
      <c r="Y62" s="56"/>
      <c r="Z62" s="56"/>
      <c r="AA62" s="56"/>
      <c r="AB62" s="96"/>
    </row>
    <row r="63" spans="1:28" s="54" customFormat="1" x14ac:dyDescent="0.25">
      <c r="A63" s="175"/>
      <c r="B63" s="14">
        <f>SUMIF('Lista projektów'!I6:I349,"&lt;&gt;&amp;0")/1000</f>
        <v>9.1724999999999994</v>
      </c>
      <c r="C63" s="127">
        <f>O18</f>
        <v>10.1715</v>
      </c>
      <c r="D63" s="127">
        <f>O16</f>
        <v>2.738</v>
      </c>
      <c r="E63" s="127">
        <f>O14</f>
        <v>9.0779999999999994</v>
      </c>
      <c r="F63" s="127">
        <f>O12</f>
        <v>2.0780000000000003</v>
      </c>
      <c r="G63" s="130" t="s">
        <v>102</v>
      </c>
      <c r="H63" s="7"/>
      <c r="I63" s="7"/>
      <c r="J63" s="7"/>
      <c r="K63" s="7"/>
      <c r="L63" s="7"/>
      <c r="M63" s="7"/>
      <c r="N63" s="7"/>
      <c r="O63" s="7"/>
      <c r="P63" s="7"/>
      <c r="Q63" s="7"/>
      <c r="R63" s="15"/>
      <c r="S63" s="177"/>
      <c r="T63" s="56"/>
      <c r="U63" s="56"/>
      <c r="V63" s="56"/>
      <c r="W63" s="56"/>
      <c r="X63" s="56"/>
      <c r="Y63" s="56"/>
      <c r="Z63" s="56"/>
      <c r="AA63" s="56"/>
      <c r="AB63" s="96"/>
    </row>
    <row r="64" spans="1:28" s="54" customFormat="1" x14ac:dyDescent="0.25">
      <c r="A64" s="175"/>
      <c r="B64" s="14"/>
      <c r="C64" s="219">
        <f>C62/$B$62</f>
        <v>1.7441860465116279E-2</v>
      </c>
      <c r="D64" s="219">
        <f t="shared" ref="D64:F64" si="0">D62/$B$62</f>
        <v>8.7209302325581394E-3</v>
      </c>
      <c r="E64" s="219">
        <f t="shared" si="0"/>
        <v>1.1627906976744186E-2</v>
      </c>
      <c r="F64" s="219">
        <f t="shared" si="0"/>
        <v>8.7209302325581394E-3</v>
      </c>
      <c r="G64" s="130" t="s">
        <v>111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15"/>
      <c r="S64" s="177"/>
      <c r="T64" s="56"/>
      <c r="U64" s="56"/>
      <c r="V64" s="56"/>
      <c r="W64" s="56"/>
      <c r="X64" s="56"/>
      <c r="Y64" s="56"/>
      <c r="Z64" s="56"/>
      <c r="AA64" s="56"/>
      <c r="AB64" s="96"/>
    </row>
    <row r="65" spans="1:30" s="54" customFormat="1" x14ac:dyDescent="0.25">
      <c r="A65" s="175"/>
      <c r="B65" s="14"/>
      <c r="C65" s="220">
        <f>C63/$B$63</f>
        <v>1.1089125102207686</v>
      </c>
      <c r="D65" s="220">
        <f t="shared" ref="D65:F65" si="1">D63/$B$63</f>
        <v>0.29850095393840287</v>
      </c>
      <c r="E65" s="220">
        <f t="shared" si="1"/>
        <v>0.98969746524938673</v>
      </c>
      <c r="F65" s="220">
        <f t="shared" si="1"/>
        <v>0.22654674298173894</v>
      </c>
      <c r="G65" s="130" t="s">
        <v>110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15"/>
      <c r="S65" s="177"/>
      <c r="T65" s="56"/>
      <c r="U65" s="56"/>
      <c r="V65" s="56"/>
      <c r="W65" s="56"/>
      <c r="X65" s="56"/>
      <c r="Y65" s="56"/>
      <c r="Z65" s="56"/>
      <c r="AA65" s="56"/>
      <c r="AB65" s="96"/>
    </row>
    <row r="66" spans="1:30" s="54" customFormat="1" x14ac:dyDescent="0.25">
      <c r="A66" s="175"/>
      <c r="B66" s="14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15"/>
      <c r="S66" s="177"/>
      <c r="T66" s="56"/>
      <c r="U66" s="56"/>
      <c r="V66" s="56"/>
      <c r="W66" s="56"/>
      <c r="X66" s="56"/>
      <c r="Y66" s="56"/>
      <c r="Z66" s="56"/>
      <c r="AA66" s="56"/>
      <c r="AB66" s="96"/>
    </row>
    <row r="67" spans="1:30" s="54" customFormat="1" x14ac:dyDescent="0.25">
      <c r="A67" s="175"/>
      <c r="B67" s="14"/>
      <c r="C67" s="90"/>
      <c r="D67" s="7"/>
      <c r="E67" s="49"/>
      <c r="F67" s="148"/>
      <c r="G67" s="149"/>
      <c r="H67" s="7"/>
      <c r="I67" s="49"/>
      <c r="J67" s="7"/>
      <c r="K67" s="7"/>
      <c r="L67" s="7"/>
      <c r="M67" s="7"/>
      <c r="N67" s="7"/>
      <c r="O67" s="7"/>
      <c r="P67" s="7"/>
      <c r="Q67" s="7"/>
      <c r="R67" s="15"/>
      <c r="S67" s="177"/>
      <c r="T67" s="56"/>
      <c r="U67" s="56"/>
      <c r="V67" s="56"/>
      <c r="W67" s="56"/>
      <c r="X67" s="56"/>
      <c r="Y67" s="56"/>
      <c r="Z67" s="56"/>
      <c r="AA67" s="56"/>
      <c r="AB67" s="96"/>
    </row>
    <row r="68" spans="1:30" s="54" customFormat="1" x14ac:dyDescent="0.25">
      <c r="A68" s="175"/>
      <c r="B68" s="14"/>
      <c r="C68" s="90"/>
      <c r="D68" s="7"/>
      <c r="E68" s="49"/>
      <c r="F68" s="148"/>
      <c r="G68" s="149"/>
      <c r="H68" s="7"/>
      <c r="I68" s="49"/>
      <c r="J68" s="7"/>
      <c r="K68" s="7"/>
      <c r="L68" s="7"/>
      <c r="M68" s="7"/>
      <c r="N68" s="7"/>
      <c r="O68" s="7"/>
      <c r="P68" s="7"/>
      <c r="Q68" s="7"/>
      <c r="R68" s="15"/>
      <c r="S68" s="177"/>
      <c r="T68" s="56"/>
      <c r="U68" s="56"/>
      <c r="V68" s="56"/>
      <c r="W68" s="56"/>
      <c r="X68" s="56"/>
      <c r="Y68" s="56"/>
      <c r="Z68" s="56"/>
      <c r="AA68" s="56"/>
      <c r="AB68" s="96"/>
    </row>
    <row r="69" spans="1:30" s="54" customFormat="1" x14ac:dyDescent="0.25">
      <c r="A69" s="175"/>
      <c r="B69" s="14"/>
      <c r="C69" s="90"/>
      <c r="D69" s="7"/>
      <c r="E69" s="49"/>
      <c r="F69" s="148"/>
      <c r="G69" s="149"/>
      <c r="H69" s="7"/>
      <c r="I69" s="49"/>
      <c r="J69" s="7"/>
      <c r="K69" s="7"/>
      <c r="L69" s="7"/>
      <c r="M69" s="7"/>
      <c r="N69" s="7"/>
      <c r="O69" s="7"/>
      <c r="P69" s="7"/>
      <c r="Q69" s="7"/>
      <c r="R69" s="15"/>
      <c r="S69" s="177"/>
      <c r="T69" s="56"/>
      <c r="U69" s="56"/>
      <c r="V69" s="56"/>
      <c r="W69" s="56"/>
      <c r="X69" s="56"/>
      <c r="Y69" s="56"/>
      <c r="Z69" s="56"/>
      <c r="AA69" s="56"/>
      <c r="AB69" s="96"/>
    </row>
    <row r="70" spans="1:30" s="54" customFormat="1" x14ac:dyDescent="0.25">
      <c r="A70" s="175"/>
      <c r="B70" s="14"/>
      <c r="C70" s="90"/>
      <c r="D70" s="7"/>
      <c r="E70" s="49"/>
      <c r="F70" s="148"/>
      <c r="G70" s="149"/>
      <c r="H70" s="7"/>
      <c r="I70" s="49"/>
      <c r="J70" s="7"/>
      <c r="K70" s="7"/>
      <c r="L70" s="7"/>
      <c r="M70" s="7"/>
      <c r="N70" s="7"/>
      <c r="O70" s="7"/>
      <c r="P70" s="7"/>
      <c r="Q70" s="7"/>
      <c r="R70" s="15"/>
      <c r="S70" s="177"/>
      <c r="T70" s="56"/>
      <c r="U70" s="56"/>
      <c r="V70" s="56"/>
      <c r="W70" s="56"/>
      <c r="X70" s="56"/>
      <c r="Y70" s="56"/>
      <c r="Z70" s="56"/>
      <c r="AA70" s="56"/>
      <c r="AB70" s="96"/>
    </row>
    <row r="71" spans="1:30" s="54" customFormat="1" x14ac:dyDescent="0.25">
      <c r="A71" s="175"/>
      <c r="B71" s="14"/>
      <c r="C71" s="90"/>
      <c r="D71" s="7"/>
      <c r="E71" s="49"/>
      <c r="F71" s="148"/>
      <c r="G71" s="149"/>
      <c r="H71" s="7"/>
      <c r="I71" s="49"/>
      <c r="J71" s="7"/>
      <c r="K71" s="7"/>
      <c r="L71" s="7"/>
      <c r="M71" s="7"/>
      <c r="N71" s="7"/>
      <c r="O71" s="7"/>
      <c r="P71" s="7"/>
      <c r="Q71" s="7"/>
      <c r="R71" s="15"/>
      <c r="S71" s="177"/>
      <c r="T71" s="56"/>
      <c r="U71" s="56"/>
      <c r="V71" s="56"/>
      <c r="W71" s="56"/>
      <c r="X71" s="56"/>
      <c r="Y71" s="56"/>
      <c r="Z71" s="56"/>
      <c r="AA71" s="56"/>
      <c r="AB71" s="96"/>
    </row>
    <row r="72" spans="1:30" s="54" customFormat="1" x14ac:dyDescent="0.25">
      <c r="A72" s="175"/>
      <c r="B72" s="14"/>
      <c r="C72" s="90"/>
      <c r="D72" s="7"/>
      <c r="E72" s="49"/>
      <c r="F72" s="148"/>
      <c r="G72" s="149"/>
      <c r="H72" s="7"/>
      <c r="I72" s="49"/>
      <c r="J72" s="7"/>
      <c r="K72" s="7"/>
      <c r="L72" s="7"/>
      <c r="M72" s="7"/>
      <c r="N72" s="7"/>
      <c r="O72" s="7"/>
      <c r="P72" s="7"/>
      <c r="Q72" s="7"/>
      <c r="R72" s="15"/>
      <c r="S72" s="177"/>
      <c r="T72" s="56"/>
      <c r="U72" s="56"/>
      <c r="V72" s="56"/>
      <c r="W72" s="56"/>
      <c r="X72" s="56"/>
      <c r="Y72" s="56"/>
      <c r="Z72" s="56"/>
      <c r="AA72" s="56"/>
      <c r="AB72" s="96"/>
    </row>
    <row r="73" spans="1:30" s="54" customFormat="1" x14ac:dyDescent="0.25">
      <c r="A73" s="175"/>
      <c r="B73" s="14"/>
      <c r="C73" s="90"/>
      <c r="D73" s="7"/>
      <c r="E73" s="49"/>
      <c r="F73" s="148"/>
      <c r="G73" s="149"/>
      <c r="H73" s="7"/>
      <c r="I73" s="49"/>
      <c r="J73" s="7"/>
      <c r="K73" s="7"/>
      <c r="L73" s="7"/>
      <c r="M73" s="7"/>
      <c r="N73" s="7"/>
      <c r="O73" s="7"/>
      <c r="P73" s="7"/>
      <c r="Q73" s="7"/>
      <c r="R73" s="15"/>
      <c r="S73" s="177"/>
      <c r="T73" s="56"/>
      <c r="U73" s="56"/>
      <c r="V73" s="56"/>
      <c r="W73" s="56"/>
      <c r="X73" s="56"/>
      <c r="Y73" s="56"/>
      <c r="Z73" s="56"/>
      <c r="AA73" s="56"/>
      <c r="AB73" s="96"/>
    </row>
    <row r="74" spans="1:30" s="54" customFormat="1" x14ac:dyDescent="0.25">
      <c r="A74" s="175"/>
      <c r="B74" s="14"/>
      <c r="C74" s="90"/>
      <c r="D74" s="7"/>
      <c r="E74" s="49"/>
      <c r="F74" s="148"/>
      <c r="G74" s="149"/>
      <c r="H74" s="7"/>
      <c r="I74" s="49"/>
      <c r="J74" s="7"/>
      <c r="K74" s="7"/>
      <c r="L74" s="7"/>
      <c r="M74" s="7"/>
      <c r="N74" s="7"/>
      <c r="O74" s="7"/>
      <c r="P74" s="7"/>
      <c r="Q74" s="7"/>
      <c r="R74" s="15"/>
      <c r="S74" s="177"/>
      <c r="T74" s="56"/>
      <c r="U74" s="56"/>
      <c r="V74" s="56"/>
      <c r="W74" s="56"/>
      <c r="X74" s="56"/>
      <c r="Y74" s="56"/>
      <c r="Z74" s="56"/>
      <c r="AA74" s="56"/>
      <c r="AB74" s="96"/>
    </row>
    <row r="75" spans="1:30" s="54" customFormat="1" x14ac:dyDescent="0.25">
      <c r="A75" s="175"/>
      <c r="B75" s="14"/>
      <c r="C75" s="90"/>
      <c r="D75" s="7"/>
      <c r="E75" s="49"/>
      <c r="F75" s="148"/>
      <c r="G75" s="149"/>
      <c r="H75" s="7"/>
      <c r="I75" s="49"/>
      <c r="J75" s="7"/>
      <c r="K75" s="7"/>
      <c r="L75" s="7"/>
      <c r="M75" s="7"/>
      <c r="N75" s="7"/>
      <c r="O75" s="7"/>
      <c r="P75" s="7"/>
      <c r="Q75" s="7"/>
      <c r="R75" s="15"/>
      <c r="S75" s="177"/>
      <c r="T75" s="56"/>
      <c r="U75" s="56"/>
      <c r="V75" s="56"/>
      <c r="W75" s="56"/>
      <c r="X75" s="56"/>
      <c r="Y75" s="56"/>
      <c r="Z75" s="56"/>
      <c r="AA75" s="56"/>
      <c r="AB75" s="96"/>
    </row>
    <row r="76" spans="1:30" s="54" customFormat="1" x14ac:dyDescent="0.25">
      <c r="A76" s="175"/>
      <c r="B76" s="14"/>
      <c r="C76" s="90"/>
      <c r="D76" s="7"/>
      <c r="E76" s="49"/>
      <c r="F76" s="148"/>
      <c r="G76" s="149"/>
      <c r="H76" s="7"/>
      <c r="I76" s="49"/>
      <c r="J76" s="7"/>
      <c r="K76" s="7"/>
      <c r="L76" s="7"/>
      <c r="M76" s="7"/>
      <c r="N76" s="7"/>
      <c r="O76" s="7"/>
      <c r="P76" s="7"/>
      <c r="Q76" s="7"/>
      <c r="R76" s="15"/>
      <c r="S76" s="177"/>
      <c r="T76" s="56"/>
      <c r="U76" s="56"/>
      <c r="V76" s="56"/>
      <c r="W76" s="56"/>
      <c r="X76" s="56"/>
      <c r="Y76" s="56"/>
      <c r="Z76" s="56"/>
      <c r="AA76" s="56"/>
      <c r="AB76" s="96"/>
    </row>
    <row r="77" spans="1:30" s="54" customFormat="1" ht="18.75" x14ac:dyDescent="0.25">
      <c r="A77" s="175"/>
      <c r="B77" s="14"/>
      <c r="C77" s="90"/>
      <c r="D77" s="7"/>
      <c r="E77" s="49"/>
      <c r="F77" s="148"/>
      <c r="G77" s="149"/>
      <c r="H77" s="7"/>
      <c r="I77" s="49"/>
      <c r="J77" s="69"/>
      <c r="K77" s="69"/>
      <c r="L77" s="69"/>
      <c r="M77" s="69"/>
      <c r="N77" s="69"/>
      <c r="O77" s="69"/>
      <c r="P77" s="69"/>
      <c r="Q77" s="69"/>
      <c r="R77" s="83"/>
      <c r="S77" s="184"/>
      <c r="T77" s="60"/>
      <c r="U77" s="60"/>
      <c r="V77" s="60"/>
      <c r="W77" s="60"/>
      <c r="X77" s="60"/>
      <c r="Y77" s="60"/>
      <c r="Z77" s="60"/>
      <c r="AA77" s="60"/>
      <c r="AB77" s="93"/>
    </row>
    <row r="78" spans="1:30" s="54" customFormat="1" x14ac:dyDescent="0.25">
      <c r="A78" s="175"/>
      <c r="B78" s="14"/>
      <c r="C78" s="90"/>
      <c r="D78" s="7"/>
      <c r="E78" s="49"/>
      <c r="F78" s="148"/>
      <c r="G78" s="149"/>
      <c r="H78" s="7"/>
      <c r="I78" s="49"/>
      <c r="J78" s="7"/>
      <c r="K78" s="7"/>
      <c r="L78" s="7"/>
      <c r="M78" s="7"/>
      <c r="N78" s="7"/>
      <c r="O78" s="7"/>
      <c r="P78" s="7"/>
      <c r="Q78" s="7"/>
      <c r="R78" s="15"/>
      <c r="S78" s="177"/>
      <c r="T78" s="56"/>
      <c r="U78" s="56"/>
      <c r="V78" s="56"/>
      <c r="W78" s="56"/>
      <c r="X78" s="56"/>
      <c r="Y78" s="56"/>
      <c r="Z78" s="56"/>
      <c r="AA78" s="56"/>
      <c r="AB78" s="96"/>
    </row>
    <row r="79" spans="1:30" s="54" customFormat="1" ht="19.5" customHeight="1" x14ac:dyDescent="0.25">
      <c r="A79" s="175"/>
      <c r="B79" s="14"/>
      <c r="C79" s="7"/>
      <c r="D79" s="7"/>
      <c r="E79" s="68"/>
      <c r="F79" s="78"/>
      <c r="G79" s="79"/>
      <c r="H79" s="79"/>
      <c r="I79" s="79"/>
      <c r="J79" s="79"/>
      <c r="K79" s="7"/>
      <c r="L79" s="68"/>
      <c r="M79" s="78"/>
      <c r="N79" s="79"/>
      <c r="O79" s="79"/>
      <c r="P79" s="79"/>
      <c r="Q79" s="79"/>
      <c r="R79" s="120"/>
      <c r="S79" s="177"/>
      <c r="T79" s="105"/>
      <c r="U79" s="106"/>
      <c r="V79" s="61"/>
      <c r="W79" s="61"/>
      <c r="X79" s="61"/>
      <c r="Y79" s="61"/>
      <c r="Z79" s="56"/>
      <c r="AA79" s="56"/>
      <c r="AB79" s="96"/>
      <c r="AC79" s="104"/>
      <c r="AD79" s="104"/>
    </row>
    <row r="80" spans="1:30" s="54" customFormat="1" ht="19.5" customHeight="1" x14ac:dyDescent="0.25">
      <c r="A80" s="175"/>
      <c r="B80" s="14"/>
      <c r="C80" s="7"/>
      <c r="D80" s="7"/>
      <c r="E80" s="68"/>
      <c r="F80" s="78"/>
      <c r="G80" s="80"/>
      <c r="H80" s="80"/>
      <c r="I80" s="80"/>
      <c r="J80" s="80"/>
      <c r="K80" s="7"/>
      <c r="L80" s="68"/>
      <c r="M80" s="78"/>
      <c r="N80" s="80"/>
      <c r="O80" s="80"/>
      <c r="P80" s="80"/>
      <c r="Q80" s="80"/>
      <c r="R80" s="121"/>
      <c r="S80" s="177"/>
      <c r="T80" s="105"/>
      <c r="U80" s="106"/>
      <c r="V80" s="107"/>
      <c r="W80" s="107"/>
      <c r="X80" s="107"/>
      <c r="Y80" s="107"/>
      <c r="Z80" s="56"/>
      <c r="AA80" s="56"/>
      <c r="AB80" s="96"/>
      <c r="AC80" s="104"/>
      <c r="AD80" s="104"/>
    </row>
    <row r="81" spans="1:30" s="54" customFormat="1" x14ac:dyDescent="0.25">
      <c r="A81" s="175"/>
      <c r="B81" s="14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15"/>
      <c r="S81" s="177"/>
      <c r="T81" s="56"/>
      <c r="U81" s="56"/>
      <c r="V81" s="56"/>
      <c r="W81" s="56"/>
      <c r="X81" s="56"/>
      <c r="Y81" s="56"/>
      <c r="Z81" s="56"/>
      <c r="AA81" s="56"/>
      <c r="AB81" s="96"/>
      <c r="AC81" s="104"/>
      <c r="AD81" s="104"/>
    </row>
    <row r="82" spans="1:30" s="54" customFormat="1" ht="15.75" thickBot="1" x14ac:dyDescent="0.3">
      <c r="A82" s="175"/>
      <c r="B82" s="16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87"/>
      <c r="S82" s="177"/>
      <c r="T82" s="56"/>
      <c r="U82" s="56"/>
      <c r="V82" s="56"/>
      <c r="W82" s="56"/>
      <c r="X82" s="56"/>
      <c r="Y82" s="56"/>
      <c r="Z82" s="56"/>
      <c r="AA82" s="56"/>
      <c r="AB82" s="96"/>
      <c r="AC82" s="104"/>
      <c r="AD82" s="104"/>
    </row>
    <row r="83" spans="1:30" s="192" customFormat="1" x14ac:dyDescent="0.25">
      <c r="A83" s="191"/>
      <c r="B83" s="191"/>
      <c r="C83" s="191"/>
      <c r="D83" s="191"/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202"/>
      <c r="AC83" s="203"/>
      <c r="AD83" s="203"/>
    </row>
    <row r="84" spans="1:30" s="192" customFormat="1" x14ac:dyDescent="0.25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202"/>
      <c r="AC84" s="203"/>
      <c r="AD84" s="203"/>
    </row>
    <row r="85" spans="1:30" s="192" customFormat="1" ht="18.75" x14ac:dyDescent="0.3">
      <c r="A85" s="191"/>
      <c r="B85" s="191"/>
      <c r="C85" s="191"/>
      <c r="D85" s="191"/>
      <c r="E85" s="204"/>
      <c r="F85" s="191"/>
      <c r="G85" s="191"/>
      <c r="H85" s="191"/>
      <c r="I85" s="191"/>
      <c r="J85" s="191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202"/>
      <c r="AC85" s="203"/>
      <c r="AD85" s="203"/>
    </row>
    <row r="86" spans="1:30" s="192" customFormat="1" hidden="1" x14ac:dyDescent="0.25">
      <c r="A86" s="191"/>
      <c r="B86" s="191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202"/>
      <c r="AC86" s="203"/>
      <c r="AD86" s="203"/>
    </row>
    <row r="87" spans="1:30" s="192" customFormat="1" ht="18.75" hidden="1" x14ac:dyDescent="0.25">
      <c r="A87" s="191"/>
      <c r="B87" s="198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205"/>
      <c r="AC87" s="203"/>
      <c r="AD87" s="203"/>
    </row>
    <row r="88" spans="1:30" s="192" customFormat="1" hidden="1" x14ac:dyDescent="0.25">
      <c r="A88" s="191"/>
      <c r="B88" s="191"/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202"/>
      <c r="AC88" s="203"/>
      <c r="AD88" s="203"/>
    </row>
    <row r="89" spans="1:30" s="192" customFormat="1" hidden="1" x14ac:dyDescent="0.25">
      <c r="A89" s="191"/>
      <c r="B89" s="191"/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202"/>
      <c r="AC89" s="203"/>
      <c r="AD89" s="203"/>
    </row>
    <row r="90" spans="1:30" s="192" customFormat="1" ht="30" hidden="1" customHeight="1" x14ac:dyDescent="0.25">
      <c r="A90" s="191"/>
      <c r="B90" s="191"/>
      <c r="C90" s="191"/>
      <c r="D90" s="191"/>
      <c r="E90" s="191"/>
      <c r="F90" s="206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207"/>
      <c r="S90" s="199"/>
      <c r="T90" s="207"/>
      <c r="U90" s="199"/>
      <c r="V90" s="199"/>
      <c r="W90" s="199"/>
      <c r="X90" s="191"/>
      <c r="Y90" s="191"/>
      <c r="Z90" s="191"/>
      <c r="AA90" s="191"/>
      <c r="AB90" s="202"/>
      <c r="AC90" s="203"/>
      <c r="AD90" s="203"/>
    </row>
    <row r="91" spans="1:30" s="192" customFormat="1" ht="60" hidden="1" customHeight="1" x14ac:dyDescent="0.25">
      <c r="A91" s="191"/>
      <c r="B91" s="191"/>
      <c r="C91" s="191"/>
      <c r="D91" s="191"/>
      <c r="E91" s="191"/>
      <c r="F91" s="208"/>
      <c r="G91" s="206"/>
      <c r="H91" s="200"/>
      <c r="I91" s="206"/>
      <c r="J91" s="200"/>
      <c r="K91" s="206"/>
      <c r="L91" s="200"/>
      <c r="M91" s="206"/>
      <c r="N91" s="200"/>
      <c r="O91" s="209"/>
      <c r="P91" s="209"/>
      <c r="Q91" s="200"/>
      <c r="R91" s="209"/>
      <c r="S91" s="200"/>
      <c r="T91" s="210"/>
      <c r="U91" s="200"/>
      <c r="V91" s="211"/>
      <c r="W91" s="212"/>
      <c r="X91" s="191"/>
      <c r="Y91" s="191"/>
      <c r="Z91" s="191"/>
      <c r="AA91" s="191"/>
      <c r="AB91" s="202"/>
      <c r="AC91" s="203"/>
      <c r="AD91" s="203"/>
    </row>
    <row r="92" spans="1:30" s="192" customFormat="1" ht="60" hidden="1" customHeight="1" x14ac:dyDescent="0.25">
      <c r="A92" s="191"/>
      <c r="B92" s="191"/>
      <c r="C92" s="191"/>
      <c r="D92" s="191"/>
      <c r="E92" s="191"/>
      <c r="F92" s="208"/>
      <c r="G92" s="206"/>
      <c r="H92" s="200"/>
      <c r="I92" s="206"/>
      <c r="J92" s="200"/>
      <c r="K92" s="206"/>
      <c r="L92" s="200"/>
      <c r="M92" s="206"/>
      <c r="N92" s="200"/>
      <c r="O92" s="206"/>
      <c r="P92" s="206"/>
      <c r="Q92" s="200"/>
      <c r="R92" s="209"/>
      <c r="S92" s="200"/>
      <c r="T92" s="210"/>
      <c r="U92" s="200"/>
      <c r="V92" s="211"/>
      <c r="W92" s="212"/>
      <c r="X92" s="191"/>
      <c r="Y92" s="191"/>
      <c r="Z92" s="191"/>
      <c r="AA92" s="191"/>
      <c r="AB92" s="202"/>
      <c r="AC92" s="203"/>
      <c r="AD92" s="203"/>
    </row>
    <row r="93" spans="1:30" s="192" customFormat="1" ht="60" hidden="1" customHeight="1" x14ac:dyDescent="0.25">
      <c r="A93" s="191"/>
      <c r="B93" s="191"/>
      <c r="C93" s="191"/>
      <c r="D93" s="191"/>
      <c r="E93" s="191"/>
      <c r="F93" s="208"/>
      <c r="G93" s="206"/>
      <c r="H93" s="200"/>
      <c r="I93" s="206"/>
      <c r="J93" s="200"/>
      <c r="K93" s="206"/>
      <c r="L93" s="200"/>
      <c r="M93" s="206"/>
      <c r="N93" s="200"/>
      <c r="O93" s="206"/>
      <c r="P93" s="206"/>
      <c r="Q93" s="200"/>
      <c r="R93" s="209"/>
      <c r="S93" s="200"/>
      <c r="T93" s="210"/>
      <c r="U93" s="200"/>
      <c r="V93" s="211"/>
      <c r="W93" s="212"/>
      <c r="X93" s="191"/>
      <c r="Y93" s="191"/>
      <c r="Z93" s="191"/>
      <c r="AA93" s="191"/>
      <c r="AB93" s="202"/>
      <c r="AC93" s="203"/>
      <c r="AD93" s="203"/>
    </row>
    <row r="94" spans="1:30" s="192" customFormat="1" hidden="1" x14ac:dyDescent="0.25">
      <c r="A94" s="191"/>
      <c r="B94" s="191"/>
      <c r="C94" s="191"/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202"/>
      <c r="AC94" s="203"/>
      <c r="AD94" s="203"/>
    </row>
    <row r="95" spans="1:30" s="192" customFormat="1" hidden="1" x14ac:dyDescent="0.25">
      <c r="A95" s="191"/>
      <c r="B95" s="191"/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202"/>
      <c r="AC95" s="203"/>
      <c r="AD95" s="203"/>
    </row>
    <row r="96" spans="1:30" s="192" customFormat="1" hidden="1" x14ac:dyDescent="0.25">
      <c r="A96" s="191"/>
      <c r="B96" s="191"/>
      <c r="C96" s="191"/>
      <c r="D96" s="191"/>
      <c r="E96" s="191"/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202"/>
      <c r="AC96" s="203"/>
      <c r="AD96" s="203"/>
    </row>
    <row r="97" spans="1:28" s="192" customFormat="1" hidden="1" x14ac:dyDescent="0.25">
      <c r="A97" s="191"/>
      <c r="B97" s="191"/>
      <c r="C97" s="191"/>
      <c r="D97" s="191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202"/>
    </row>
    <row r="98" spans="1:28" s="192" customFormat="1" hidden="1" x14ac:dyDescent="0.25">
      <c r="A98" s="191"/>
      <c r="B98" s="191"/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202"/>
    </row>
    <row r="99" spans="1:28" s="192" customFormat="1" hidden="1" x14ac:dyDescent="0.25">
      <c r="A99" s="191"/>
      <c r="B99" s="191"/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202"/>
    </row>
    <row r="100" spans="1:28" s="192" customFormat="1" hidden="1" x14ac:dyDescent="0.25">
      <c r="A100" s="191"/>
      <c r="B100" s="191"/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202"/>
    </row>
    <row r="101" spans="1:28" s="192" customFormat="1" hidden="1" x14ac:dyDescent="0.25">
      <c r="A101" s="191"/>
      <c r="B101" s="191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202"/>
    </row>
    <row r="102" spans="1:28" s="192" customFormat="1" hidden="1" x14ac:dyDescent="0.25">
      <c r="A102" s="191"/>
      <c r="B102" s="191"/>
      <c r="C102" s="191"/>
      <c r="D102" s="191"/>
      <c r="E102" s="191"/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202"/>
    </row>
    <row r="103" spans="1:28" s="192" customFormat="1" hidden="1" x14ac:dyDescent="0.25">
      <c r="A103" s="191"/>
      <c r="B103" s="191"/>
      <c r="C103" s="191"/>
      <c r="D103" s="191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202"/>
    </row>
    <row r="104" spans="1:28" s="192" customFormat="1" hidden="1" x14ac:dyDescent="0.25">
      <c r="A104" s="191"/>
      <c r="B104" s="191"/>
      <c r="C104" s="191"/>
      <c r="D104" s="191"/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202"/>
    </row>
    <row r="105" spans="1:28" s="192" customFormat="1" hidden="1" x14ac:dyDescent="0.25">
      <c r="A105" s="191"/>
      <c r="B105" s="191"/>
      <c r="C105" s="191"/>
      <c r="D105" s="191"/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202"/>
    </row>
    <row r="106" spans="1:28" s="192" customFormat="1" hidden="1" x14ac:dyDescent="0.25">
      <c r="A106" s="191"/>
      <c r="B106" s="191"/>
      <c r="C106" s="191"/>
      <c r="D106" s="191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202"/>
    </row>
    <row r="107" spans="1:28" s="192" customFormat="1" hidden="1" x14ac:dyDescent="0.25">
      <c r="A107" s="191"/>
      <c r="B107" s="191"/>
      <c r="C107" s="191"/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202"/>
    </row>
    <row r="108" spans="1:28" s="192" customFormat="1" hidden="1" x14ac:dyDescent="0.25">
      <c r="A108" s="191"/>
      <c r="B108" s="191"/>
      <c r="C108" s="191"/>
      <c r="D108" s="191"/>
      <c r="E108" s="191"/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202"/>
    </row>
    <row r="109" spans="1:28" s="192" customFormat="1" hidden="1" x14ac:dyDescent="0.25">
      <c r="A109" s="191"/>
      <c r="B109" s="191"/>
      <c r="C109" s="191"/>
      <c r="D109" s="191"/>
      <c r="E109" s="191"/>
      <c r="F109" s="191"/>
      <c r="G109" s="191"/>
      <c r="H109" s="191"/>
      <c r="I109" s="191"/>
      <c r="J109" s="191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202"/>
    </row>
    <row r="110" spans="1:28" s="192" customFormat="1" hidden="1" x14ac:dyDescent="0.25">
      <c r="A110" s="191"/>
      <c r="B110" s="191"/>
      <c r="C110" s="191"/>
      <c r="D110" s="191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202"/>
    </row>
    <row r="111" spans="1:28" s="192" customFormat="1" hidden="1" x14ac:dyDescent="0.25">
      <c r="A111" s="191"/>
      <c r="B111" s="191"/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202"/>
    </row>
    <row r="112" spans="1:28" s="192" customFormat="1" hidden="1" x14ac:dyDescent="0.25">
      <c r="A112" s="191"/>
      <c r="B112" s="191"/>
      <c r="C112" s="191"/>
      <c r="D112" s="191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202"/>
    </row>
    <row r="113" spans="1:28" s="192" customFormat="1" hidden="1" x14ac:dyDescent="0.25">
      <c r="A113" s="191"/>
      <c r="B113" s="191"/>
      <c r="C113" s="191"/>
      <c r="D113" s="191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202"/>
    </row>
    <row r="114" spans="1:28" s="192" customFormat="1" hidden="1" x14ac:dyDescent="0.25">
      <c r="A114" s="191"/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202"/>
    </row>
    <row r="115" spans="1:28" s="192" customFormat="1" hidden="1" x14ac:dyDescent="0.25">
      <c r="B115" s="213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202"/>
    </row>
    <row r="116" spans="1:28" s="192" customFormat="1" hidden="1" x14ac:dyDescent="0.25">
      <c r="B116" s="213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202"/>
    </row>
    <row r="117" spans="1:28" s="192" customFormat="1" hidden="1" x14ac:dyDescent="0.25">
      <c r="B117" s="213"/>
      <c r="C117" s="191"/>
      <c r="D117" s="191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202"/>
    </row>
    <row r="118" spans="1:28" s="192" customFormat="1" hidden="1" x14ac:dyDescent="0.25">
      <c r="B118" s="213"/>
      <c r="C118" s="191"/>
      <c r="D118" s="191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202"/>
    </row>
    <row r="119" spans="1:28" s="192" customFormat="1" hidden="1" x14ac:dyDescent="0.25">
      <c r="B119" s="213"/>
      <c r="C119" s="191"/>
      <c r="D119" s="191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202"/>
    </row>
    <row r="120" spans="1:28" s="192" customFormat="1" hidden="1" x14ac:dyDescent="0.25">
      <c r="B120" s="213"/>
      <c r="C120" s="191"/>
      <c r="D120" s="191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202"/>
    </row>
    <row r="121" spans="1:28" s="192" customFormat="1" hidden="1" x14ac:dyDescent="0.25">
      <c r="B121" s="213"/>
      <c r="C121" s="191"/>
      <c r="D121" s="191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202"/>
    </row>
    <row r="122" spans="1:28" s="192" customFormat="1" hidden="1" x14ac:dyDescent="0.25">
      <c r="B122" s="213"/>
      <c r="C122" s="191"/>
      <c r="D122" s="191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202"/>
    </row>
    <row r="123" spans="1:28" s="192" customFormat="1" hidden="1" x14ac:dyDescent="0.25">
      <c r="B123" s="213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202"/>
    </row>
    <row r="124" spans="1:28" s="192" customFormat="1" hidden="1" x14ac:dyDescent="0.25">
      <c r="B124" s="213"/>
      <c r="C124" s="191"/>
      <c r="D124" s="191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202"/>
    </row>
    <row r="125" spans="1:28" s="192" customFormat="1" ht="15.75" hidden="1" thickBot="1" x14ac:dyDescent="0.3">
      <c r="B125" s="213"/>
      <c r="C125" s="191"/>
      <c r="D125" s="191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202"/>
    </row>
    <row r="126" spans="1:28" s="192" customFormat="1" ht="15.75" hidden="1" thickBot="1" x14ac:dyDescent="0.3">
      <c r="B126" s="214"/>
      <c r="C126" s="19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91" t="s">
        <v>42</v>
      </c>
      <c r="Y126" s="292"/>
      <c r="Z126" s="292"/>
      <c r="AA126" s="292"/>
      <c r="AB126" s="293"/>
    </row>
    <row r="127" spans="1:28" s="192" customFormat="1" hidden="1" x14ac:dyDescent="0.25"/>
    <row r="128" spans="1:28" s="192" customFormat="1" x14ac:dyDescent="0.25"/>
    <row r="129" s="192" customFormat="1" x14ac:dyDescent="0.25"/>
    <row r="130" s="192" customFormat="1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t="6.75" hidden="1" customHeight="1" x14ac:dyDescent="0.25"/>
    <row r="171" hidden="1" x14ac:dyDescent="0.25"/>
    <row r="172" hidden="1" x14ac:dyDescent="0.25"/>
    <row r="173" hidden="1" x14ac:dyDescent="0.25"/>
    <row r="174" hidden="1" x14ac:dyDescent="0.25"/>
  </sheetData>
  <mergeCells count="3">
    <mergeCell ref="X126:AB126"/>
    <mergeCell ref="B2:R2"/>
    <mergeCell ref="B3:R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AC240"/>
  <sheetViews>
    <sheetView showGridLines="0" zoomScale="90" zoomScaleNormal="90" workbookViewId="0">
      <selection activeCell="B1" sqref="B1"/>
    </sheetView>
  </sheetViews>
  <sheetFormatPr defaultColWidth="0" defaultRowHeight="15" zeroHeight="1" x14ac:dyDescent="0.25"/>
  <cols>
    <col min="1" max="1" width="5.140625" style="175" customWidth="1"/>
    <col min="2" max="2" width="20.140625" style="54" customWidth="1"/>
    <col min="3" max="3" width="55" style="57" customWidth="1"/>
    <col min="4" max="4" width="22" style="58" customWidth="1"/>
    <col min="5" max="5" width="17.28515625" style="54" customWidth="1"/>
    <col min="6" max="23" width="9.140625" style="54" customWidth="1"/>
    <col min="24" max="24" width="9.140625" style="175" customWidth="1"/>
    <col min="25" max="26" width="9.140625" style="54" hidden="1" customWidth="1"/>
    <col min="27" max="27" width="17.28515625" style="54" hidden="1" customWidth="1"/>
    <col min="28" max="29" width="16.7109375" style="54" hidden="1" customWidth="1"/>
    <col min="30" max="16384" width="9.140625" style="54" hidden="1"/>
  </cols>
  <sheetData>
    <row r="1" spans="1:24" s="175" customFormat="1" ht="86.25" customHeight="1" thickBot="1" x14ac:dyDescent="0.3">
      <c r="C1" s="215"/>
      <c r="D1" s="216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</row>
    <row r="2" spans="1:24" s="2" customFormat="1" ht="40.5" customHeight="1" x14ac:dyDescent="0.25">
      <c r="A2" s="175"/>
      <c r="B2" s="294" t="s">
        <v>37</v>
      </c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6"/>
      <c r="X2" s="175"/>
    </row>
    <row r="3" spans="1:24" s="2" customFormat="1" ht="19.5" thickBot="1" x14ac:dyDescent="0.3">
      <c r="A3" s="175"/>
      <c r="B3" s="297" t="s">
        <v>39</v>
      </c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9"/>
      <c r="X3" s="175"/>
    </row>
    <row r="4" spans="1:24" s="2" customFormat="1" ht="19.5" thickBot="1" x14ac:dyDescent="0.35">
      <c r="A4" s="175"/>
      <c r="B4" s="134"/>
      <c r="C4" s="12"/>
      <c r="D4" s="7"/>
      <c r="E4" s="20"/>
      <c r="F4" s="11"/>
      <c r="G4" s="11"/>
      <c r="H4" s="7"/>
      <c r="I4" s="7"/>
      <c r="J4" s="7"/>
      <c r="K4" s="7"/>
      <c r="L4" s="7"/>
      <c r="M4" s="7"/>
      <c r="N4" s="7"/>
      <c r="O4" s="7"/>
      <c r="P4" s="7"/>
      <c r="Q4" s="7"/>
      <c r="R4" s="131" t="s">
        <v>42</v>
      </c>
      <c r="S4" s="132"/>
      <c r="T4" s="133"/>
      <c r="U4" s="131"/>
      <c r="V4" s="132"/>
      <c r="W4" s="133"/>
      <c r="X4" s="175"/>
    </row>
    <row r="5" spans="1:24" s="2" customFormat="1" x14ac:dyDescent="0.25">
      <c r="A5" s="175"/>
      <c r="B5" s="14"/>
      <c r="C5" s="7"/>
      <c r="D5" s="20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15"/>
      <c r="X5" s="175"/>
    </row>
    <row r="6" spans="1:24" s="2" customFormat="1" x14ac:dyDescent="0.25">
      <c r="A6" s="175"/>
      <c r="B6" s="14"/>
      <c r="C6" s="7"/>
      <c r="D6" s="20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15"/>
      <c r="X6" s="175"/>
    </row>
    <row r="7" spans="1:24" s="2" customFormat="1" ht="21.75" thickBot="1" x14ac:dyDescent="0.3">
      <c r="A7" s="175"/>
      <c r="B7" s="14"/>
      <c r="C7" s="136" t="s">
        <v>113</v>
      </c>
      <c r="D7" s="136" t="s">
        <v>28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15"/>
      <c r="X7" s="175"/>
    </row>
    <row r="8" spans="1:24" s="2" customFormat="1" ht="15.75" thickTop="1" x14ac:dyDescent="0.25">
      <c r="A8" s="175"/>
      <c r="B8" s="14"/>
      <c r="C8" s="146"/>
      <c r="D8" s="146">
        <v>64</v>
      </c>
      <c r="E8" s="7"/>
      <c r="F8" s="7"/>
      <c r="G8" s="147" t="str">
        <f>C31</f>
        <v>łączna liczba projektów</v>
      </c>
      <c r="H8" s="147">
        <f>D31</f>
        <v>1258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15"/>
      <c r="X8" s="175"/>
    </row>
    <row r="9" spans="1:24" s="2" customFormat="1" x14ac:dyDescent="0.25">
      <c r="A9" s="175"/>
      <c r="B9" s="14"/>
      <c r="C9" s="146"/>
      <c r="D9" s="146">
        <v>58</v>
      </c>
      <c r="E9" s="7"/>
      <c r="F9" s="7"/>
      <c r="G9" s="147" t="str">
        <f>C30</f>
        <v>pozostali inwestorzy*</v>
      </c>
      <c r="H9" s="147">
        <f>D30</f>
        <v>686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15"/>
      <c r="X9" s="175"/>
    </row>
    <row r="10" spans="1:24" s="2" customFormat="1" x14ac:dyDescent="0.25">
      <c r="A10" s="175"/>
      <c r="B10" s="14"/>
      <c r="C10" s="146" t="s">
        <v>92</v>
      </c>
      <c r="D10" s="146">
        <v>51</v>
      </c>
      <c r="E10" s="7"/>
      <c r="F10" s="7"/>
      <c r="G10" s="7">
        <f>C8</f>
        <v>0</v>
      </c>
      <c r="H10" s="7">
        <f>D8</f>
        <v>64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15"/>
      <c r="X10" s="175"/>
    </row>
    <row r="11" spans="1:24" s="2" customFormat="1" x14ac:dyDescent="0.25">
      <c r="A11" s="175"/>
      <c r="B11" s="14"/>
      <c r="C11" s="146"/>
      <c r="D11" s="146">
        <v>41</v>
      </c>
      <c r="E11" s="7"/>
      <c r="F11" s="7"/>
      <c r="G11" s="7">
        <f t="shared" ref="G11:H11" si="0">C9</f>
        <v>0</v>
      </c>
      <c r="H11" s="7">
        <f t="shared" si="0"/>
        <v>58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15"/>
      <c r="X11" s="175"/>
    </row>
    <row r="12" spans="1:24" s="2" customFormat="1" x14ac:dyDescent="0.25">
      <c r="A12" s="175"/>
      <c r="B12" s="14"/>
      <c r="C12" s="146"/>
      <c r="D12" s="146">
        <v>36</v>
      </c>
      <c r="E12" s="7"/>
      <c r="F12" s="7"/>
      <c r="G12" s="7" t="str">
        <f t="shared" ref="G12:H12" si="1">C10</f>
        <v>R.Power</v>
      </c>
      <c r="H12" s="7">
        <f t="shared" si="1"/>
        <v>51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15"/>
      <c r="X12" s="175"/>
    </row>
    <row r="13" spans="1:24" s="2" customFormat="1" x14ac:dyDescent="0.25">
      <c r="A13" s="175"/>
      <c r="B13" s="14"/>
      <c r="C13" s="146"/>
      <c r="D13" s="146">
        <v>32</v>
      </c>
      <c r="E13" s="7"/>
      <c r="F13" s="7"/>
      <c r="G13" s="7">
        <f t="shared" ref="G13:H13" si="2">C11</f>
        <v>0</v>
      </c>
      <c r="H13" s="7">
        <f t="shared" si="2"/>
        <v>41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15"/>
      <c r="X13" s="175"/>
    </row>
    <row r="14" spans="1:24" s="2" customFormat="1" x14ac:dyDescent="0.25">
      <c r="A14" s="175"/>
      <c r="B14" s="14"/>
      <c r="C14" s="146"/>
      <c r="D14" s="146">
        <v>31</v>
      </c>
      <c r="E14" s="7"/>
      <c r="F14" s="7"/>
      <c r="G14" s="7">
        <f t="shared" ref="G14:H14" si="3">C12</f>
        <v>0</v>
      </c>
      <c r="H14" s="7">
        <f t="shared" si="3"/>
        <v>36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15"/>
      <c r="X14" s="175"/>
    </row>
    <row r="15" spans="1:24" s="2" customFormat="1" x14ac:dyDescent="0.25">
      <c r="A15" s="175"/>
      <c r="B15" s="14"/>
      <c r="C15" s="146"/>
      <c r="D15" s="146">
        <v>28</v>
      </c>
      <c r="E15" s="7"/>
      <c r="F15" s="7"/>
      <c r="G15" s="7">
        <f t="shared" ref="G15:H15" si="4">C13</f>
        <v>0</v>
      </c>
      <c r="H15" s="7">
        <f t="shared" si="4"/>
        <v>32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15"/>
      <c r="X15" s="175"/>
    </row>
    <row r="16" spans="1:24" s="2" customFormat="1" x14ac:dyDescent="0.25">
      <c r="A16" s="175"/>
      <c r="B16" s="14"/>
      <c r="C16" s="146"/>
      <c r="D16" s="146">
        <v>25</v>
      </c>
      <c r="E16" s="147"/>
      <c r="F16" s="147"/>
      <c r="G16" s="7">
        <f t="shared" ref="G16:H16" si="5">C14</f>
        <v>0</v>
      </c>
      <c r="H16" s="7">
        <f t="shared" si="5"/>
        <v>31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15"/>
      <c r="X16" s="175"/>
    </row>
    <row r="17" spans="1:24" s="2" customFormat="1" x14ac:dyDescent="0.25">
      <c r="A17" s="175"/>
      <c r="B17" s="14"/>
      <c r="C17" s="146"/>
      <c r="D17" s="146">
        <v>22</v>
      </c>
      <c r="E17" s="147"/>
      <c r="F17" s="147"/>
      <c r="G17" s="7">
        <f t="shared" ref="G17:H17" si="6">C15</f>
        <v>0</v>
      </c>
      <c r="H17" s="7">
        <f t="shared" si="6"/>
        <v>28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15"/>
      <c r="X17" s="175"/>
    </row>
    <row r="18" spans="1:24" s="2" customFormat="1" x14ac:dyDescent="0.25">
      <c r="A18" s="175"/>
      <c r="B18" s="14"/>
      <c r="C18" s="146"/>
      <c r="D18" s="146">
        <v>22</v>
      </c>
      <c r="E18" s="147"/>
      <c r="F18" s="147"/>
      <c r="G18" s="7">
        <f t="shared" ref="G18:H18" si="7">C16</f>
        <v>0</v>
      </c>
      <c r="H18" s="7">
        <f t="shared" si="7"/>
        <v>25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15"/>
      <c r="X18" s="175"/>
    </row>
    <row r="19" spans="1:24" s="2" customFormat="1" x14ac:dyDescent="0.25">
      <c r="A19" s="175"/>
      <c r="B19" s="14"/>
      <c r="C19" s="146"/>
      <c r="D19" s="146">
        <v>19</v>
      </c>
      <c r="E19" s="147"/>
      <c r="F19" s="147"/>
      <c r="G19" s="7">
        <f t="shared" ref="G19:H19" si="8">C17</f>
        <v>0</v>
      </c>
      <c r="H19" s="7">
        <f t="shared" si="8"/>
        <v>22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5"/>
      <c r="X19" s="175"/>
    </row>
    <row r="20" spans="1:24" s="2" customFormat="1" x14ac:dyDescent="0.25">
      <c r="A20" s="175"/>
      <c r="B20" s="14"/>
      <c r="C20" s="146"/>
      <c r="D20" s="146">
        <v>18</v>
      </c>
      <c r="E20" s="147"/>
      <c r="F20" s="147"/>
      <c r="G20" s="7">
        <f t="shared" ref="G20:H20" si="9">C18</f>
        <v>0</v>
      </c>
      <c r="H20" s="7">
        <f t="shared" si="9"/>
        <v>22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15"/>
      <c r="X20" s="175"/>
    </row>
    <row r="21" spans="1:24" s="2" customFormat="1" x14ac:dyDescent="0.25">
      <c r="A21" s="175"/>
      <c r="B21" s="14"/>
      <c r="C21" s="146"/>
      <c r="D21" s="146">
        <v>17</v>
      </c>
      <c r="E21" s="147"/>
      <c r="F21" s="147"/>
      <c r="G21" s="7">
        <f t="shared" ref="G21:H21" si="10">C19</f>
        <v>0</v>
      </c>
      <c r="H21" s="7">
        <f t="shared" si="10"/>
        <v>19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15"/>
      <c r="X21" s="175"/>
    </row>
    <row r="22" spans="1:24" s="2" customFormat="1" x14ac:dyDescent="0.25">
      <c r="A22" s="175"/>
      <c r="B22" s="14"/>
      <c r="C22" s="146"/>
      <c r="D22" s="146">
        <v>15</v>
      </c>
      <c r="E22" s="147"/>
      <c r="F22" s="147"/>
      <c r="G22" s="7">
        <f t="shared" ref="G22:H22" si="11">C20</f>
        <v>0</v>
      </c>
      <c r="H22" s="7">
        <f t="shared" si="11"/>
        <v>18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15"/>
      <c r="X22" s="175"/>
    </row>
    <row r="23" spans="1:24" s="2" customFormat="1" x14ac:dyDescent="0.25">
      <c r="A23" s="175"/>
      <c r="B23" s="14"/>
      <c r="C23" s="146"/>
      <c r="D23" s="146">
        <v>15</v>
      </c>
      <c r="E23" s="147"/>
      <c r="F23" s="147"/>
      <c r="G23" s="7">
        <f t="shared" ref="G23:H23" si="12">C21</f>
        <v>0</v>
      </c>
      <c r="H23" s="7">
        <f t="shared" si="12"/>
        <v>17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15"/>
      <c r="X23" s="175"/>
    </row>
    <row r="24" spans="1:24" s="2" customFormat="1" x14ac:dyDescent="0.25">
      <c r="A24" s="175"/>
      <c r="B24" s="14"/>
      <c r="C24" s="146"/>
      <c r="D24" s="146">
        <v>14</v>
      </c>
      <c r="E24" s="147"/>
      <c r="F24" s="147"/>
      <c r="G24" s="7">
        <f t="shared" ref="G24:H24" si="13">C22</f>
        <v>0</v>
      </c>
      <c r="H24" s="7">
        <f t="shared" si="13"/>
        <v>15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15"/>
      <c r="X24" s="175"/>
    </row>
    <row r="25" spans="1:24" s="2" customFormat="1" x14ac:dyDescent="0.25">
      <c r="A25" s="175"/>
      <c r="B25" s="14"/>
      <c r="C25" s="146"/>
      <c r="D25" s="146">
        <v>14</v>
      </c>
      <c r="E25" s="147"/>
      <c r="F25" s="147"/>
      <c r="G25" s="7">
        <f t="shared" ref="G25:H25" si="14">C23</f>
        <v>0</v>
      </c>
      <c r="H25" s="7">
        <f t="shared" si="14"/>
        <v>15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15"/>
      <c r="X25" s="175"/>
    </row>
    <row r="26" spans="1:24" s="2" customFormat="1" x14ac:dyDescent="0.25">
      <c r="A26" s="175"/>
      <c r="B26" s="14"/>
      <c r="C26" s="146"/>
      <c r="D26" s="146">
        <v>14</v>
      </c>
      <c r="E26" s="147"/>
      <c r="F26" s="147"/>
      <c r="G26" s="7">
        <f t="shared" ref="G26:H26" si="15">C24</f>
        <v>0</v>
      </c>
      <c r="H26" s="7">
        <f t="shared" si="15"/>
        <v>14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15"/>
      <c r="X26" s="175"/>
    </row>
    <row r="27" spans="1:24" s="2" customFormat="1" x14ac:dyDescent="0.25">
      <c r="A27" s="175"/>
      <c r="B27" s="14"/>
      <c r="C27" s="146"/>
      <c r="D27" s="146">
        <v>13</v>
      </c>
      <c r="E27" s="147"/>
      <c r="F27" s="147"/>
      <c r="G27" s="7">
        <f t="shared" ref="G27:H27" si="16">C25</f>
        <v>0</v>
      </c>
      <c r="H27" s="7">
        <f t="shared" si="16"/>
        <v>14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15"/>
      <c r="X27" s="175"/>
    </row>
    <row r="28" spans="1:24" s="2" customFormat="1" x14ac:dyDescent="0.25">
      <c r="A28" s="175"/>
      <c r="B28" s="14"/>
      <c r="C28" s="146"/>
      <c r="D28" s="146">
        <v>12</v>
      </c>
      <c r="E28" s="147"/>
      <c r="F28" s="147"/>
      <c r="G28" s="7">
        <f t="shared" ref="G28:H28" si="17">C26</f>
        <v>0</v>
      </c>
      <c r="H28" s="7">
        <f t="shared" si="17"/>
        <v>14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15"/>
      <c r="X28" s="175"/>
    </row>
    <row r="29" spans="1:24" s="2" customFormat="1" x14ac:dyDescent="0.25">
      <c r="A29" s="175"/>
      <c r="B29" s="14"/>
      <c r="C29" s="146"/>
      <c r="D29" s="146">
        <v>11</v>
      </c>
      <c r="E29" s="147"/>
      <c r="F29" s="147"/>
      <c r="G29" s="7">
        <f t="shared" ref="G29:H29" si="18">C27</f>
        <v>0</v>
      </c>
      <c r="H29" s="7">
        <f t="shared" si="18"/>
        <v>13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15"/>
      <c r="X29" s="175"/>
    </row>
    <row r="30" spans="1:24" s="2" customFormat="1" ht="15.75" thickBot="1" x14ac:dyDescent="0.3">
      <c r="A30" s="175"/>
      <c r="B30" s="14"/>
      <c r="C30" s="137" t="s">
        <v>104</v>
      </c>
      <c r="D30" s="139">
        <f>D31-SUM(D8:D29)</f>
        <v>686</v>
      </c>
      <c r="E30" s="147"/>
      <c r="F30" s="147"/>
      <c r="G30" s="7">
        <f>C28</f>
        <v>0</v>
      </c>
      <c r="H30" s="7">
        <f>D28</f>
        <v>12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15"/>
      <c r="X30" s="175"/>
    </row>
    <row r="31" spans="1:24" s="2" customFormat="1" ht="18" thickBot="1" x14ac:dyDescent="0.3">
      <c r="A31" s="175"/>
      <c r="B31" s="14"/>
      <c r="C31" s="138" t="s">
        <v>38</v>
      </c>
      <c r="D31" s="138">
        <v>1258</v>
      </c>
      <c r="E31" s="147"/>
      <c r="F31" s="147"/>
      <c r="G31" s="7">
        <f t="shared" ref="G31" si="19">C29</f>
        <v>0</v>
      </c>
      <c r="H31" s="7">
        <f t="shared" ref="H31" si="20">D29</f>
        <v>11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15"/>
      <c r="X31" s="175"/>
    </row>
    <row r="32" spans="1:24" s="2" customFormat="1" ht="15.75" thickTop="1" x14ac:dyDescent="0.25">
      <c r="A32" s="175"/>
      <c r="B32" s="14"/>
      <c r="C32" s="4"/>
      <c r="D32" s="20"/>
      <c r="E32" s="147"/>
      <c r="F32" s="14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15"/>
      <c r="X32" s="175"/>
    </row>
    <row r="33" spans="1:24" s="2" customFormat="1" x14ac:dyDescent="0.25">
      <c r="A33" s="175"/>
      <c r="B33" s="14"/>
      <c r="C33" s="4"/>
      <c r="D33" s="20"/>
      <c r="E33" s="147"/>
      <c r="F33" s="147"/>
      <c r="G33" s="147"/>
      <c r="H33" s="14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15"/>
      <c r="X33" s="175"/>
    </row>
    <row r="34" spans="1:24" s="2" customFormat="1" x14ac:dyDescent="0.25">
      <c r="A34" s="175"/>
      <c r="B34" s="14"/>
      <c r="C34" s="4"/>
      <c r="D34" s="20"/>
      <c r="E34" s="147"/>
      <c r="F34" s="147"/>
      <c r="G34" s="147"/>
      <c r="H34" s="14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15"/>
      <c r="X34" s="175"/>
    </row>
    <row r="35" spans="1:24" s="2" customFormat="1" x14ac:dyDescent="0.25">
      <c r="A35" s="175"/>
      <c r="B35" s="14"/>
      <c r="C35" s="4"/>
      <c r="D35" s="20"/>
      <c r="E35" s="147"/>
      <c r="F35" s="147"/>
      <c r="G35" s="147"/>
      <c r="H35" s="14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15"/>
      <c r="X35" s="175"/>
    </row>
    <row r="36" spans="1:24" s="2" customFormat="1" x14ac:dyDescent="0.25">
      <c r="A36" s="175"/>
      <c r="B36" s="14"/>
      <c r="C36" s="4"/>
      <c r="D36" s="20"/>
      <c r="E36" s="147"/>
      <c r="F36" s="147"/>
      <c r="G36" s="147"/>
      <c r="H36" s="14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15"/>
      <c r="X36" s="175"/>
    </row>
    <row r="37" spans="1:24" s="2" customFormat="1" x14ac:dyDescent="0.25">
      <c r="A37" s="175"/>
      <c r="B37" s="14"/>
      <c r="C37" s="4"/>
      <c r="D37" s="20"/>
      <c r="E37" s="147"/>
      <c r="F37" s="147"/>
      <c r="G37" s="147"/>
      <c r="H37" s="14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15"/>
      <c r="X37" s="175"/>
    </row>
    <row r="38" spans="1:24" s="2" customFormat="1" x14ac:dyDescent="0.25">
      <c r="A38" s="175"/>
      <c r="B38" s="14"/>
      <c r="C38" s="13"/>
      <c r="D38" s="10"/>
      <c r="E38" s="147"/>
      <c r="F38" s="147"/>
      <c r="G38" s="147"/>
      <c r="H38" s="14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15"/>
      <c r="X38" s="175"/>
    </row>
    <row r="39" spans="1:24" s="2" customFormat="1" x14ac:dyDescent="0.25">
      <c r="A39" s="175"/>
      <c r="B39" s="14"/>
      <c r="C39" s="13"/>
      <c r="D39" s="10"/>
      <c r="E39" s="147"/>
      <c r="F39" s="147"/>
      <c r="G39" s="147"/>
      <c r="H39" s="14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15"/>
      <c r="X39" s="175"/>
    </row>
    <row r="40" spans="1:24" s="2" customFormat="1" x14ac:dyDescent="0.25">
      <c r="A40" s="175"/>
      <c r="B40" s="14"/>
      <c r="C40" s="13"/>
      <c r="D40" s="10"/>
      <c r="E40" s="147"/>
      <c r="F40" s="147"/>
      <c r="G40" s="147"/>
      <c r="H40" s="14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15"/>
      <c r="X40" s="175"/>
    </row>
    <row r="41" spans="1:24" s="2" customFormat="1" x14ac:dyDescent="0.25">
      <c r="A41" s="175"/>
      <c r="B41" s="14"/>
      <c r="C41" s="13"/>
      <c r="D41" s="10"/>
      <c r="E41" s="147"/>
      <c r="F41" s="147"/>
      <c r="G41" s="147"/>
      <c r="H41" s="14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15"/>
      <c r="X41" s="175"/>
    </row>
    <row r="42" spans="1:24" s="2" customFormat="1" x14ac:dyDescent="0.25">
      <c r="A42" s="175"/>
      <c r="B42" s="14"/>
      <c r="C42" s="13"/>
      <c r="D42" s="10"/>
      <c r="E42" s="147"/>
      <c r="F42" s="147"/>
      <c r="G42" s="147"/>
      <c r="H42" s="14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15"/>
      <c r="X42" s="175"/>
    </row>
    <row r="43" spans="1:24" s="2" customFormat="1" x14ac:dyDescent="0.25">
      <c r="A43" s="175"/>
      <c r="B43" s="14"/>
      <c r="C43" s="13"/>
      <c r="D43" s="10"/>
      <c r="E43" s="147"/>
      <c r="F43" s="147"/>
      <c r="G43" s="147"/>
      <c r="H43" s="14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15"/>
      <c r="X43" s="175"/>
    </row>
    <row r="44" spans="1:24" s="2" customFormat="1" x14ac:dyDescent="0.25">
      <c r="A44" s="175"/>
      <c r="B44" s="14"/>
      <c r="C44" s="13"/>
      <c r="D44" s="10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15"/>
      <c r="X44" s="175"/>
    </row>
    <row r="45" spans="1:24" s="2" customFormat="1" x14ac:dyDescent="0.25">
      <c r="A45" s="175"/>
      <c r="B45" s="14"/>
      <c r="C45" s="13"/>
      <c r="D45" s="10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15"/>
      <c r="X45" s="175"/>
    </row>
    <row r="46" spans="1:24" s="2" customFormat="1" x14ac:dyDescent="0.25">
      <c r="A46" s="175"/>
      <c r="B46" s="14"/>
      <c r="C46" s="13"/>
      <c r="D46" s="10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15"/>
      <c r="X46" s="175"/>
    </row>
    <row r="47" spans="1:24" s="2" customFormat="1" x14ac:dyDescent="0.25">
      <c r="A47" s="175"/>
      <c r="B47" s="14"/>
      <c r="C47" s="13"/>
      <c r="D47" s="10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15"/>
      <c r="X47" s="175"/>
    </row>
    <row r="48" spans="1:24" s="2" customFormat="1" x14ac:dyDescent="0.25">
      <c r="A48" s="175"/>
      <c r="B48" s="14"/>
      <c r="C48" s="13"/>
      <c r="D48" s="10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15"/>
      <c r="X48" s="175"/>
    </row>
    <row r="49" spans="1:24" s="2" customFormat="1" x14ac:dyDescent="0.25">
      <c r="A49" s="175"/>
      <c r="B49" s="14"/>
      <c r="C49" s="13"/>
      <c r="D49" s="10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15"/>
      <c r="X49" s="175"/>
    </row>
    <row r="50" spans="1:24" s="2" customFormat="1" x14ac:dyDescent="0.25">
      <c r="A50" s="175"/>
      <c r="B50" s="14"/>
      <c r="C50" s="13"/>
      <c r="D50" s="10"/>
      <c r="E50" s="7"/>
      <c r="F50" s="7"/>
      <c r="G50" s="7"/>
      <c r="H50" s="7"/>
      <c r="I50" s="7"/>
      <c r="J50" s="7"/>
      <c r="K50" s="7"/>
      <c r="L50" s="7"/>
      <c r="M50" s="7" t="s">
        <v>44</v>
      </c>
      <c r="N50" s="7"/>
      <c r="O50" s="7"/>
      <c r="P50" s="7"/>
      <c r="Q50" s="7"/>
      <c r="R50" s="7"/>
      <c r="S50" s="7"/>
      <c r="T50" s="7"/>
      <c r="U50" s="7"/>
      <c r="V50" s="7"/>
      <c r="W50" s="15"/>
      <c r="X50" s="175"/>
    </row>
    <row r="51" spans="1:24" s="2" customFormat="1" x14ac:dyDescent="0.25">
      <c r="A51" s="175"/>
      <c r="B51" s="14"/>
      <c r="C51" s="13"/>
      <c r="D51" s="10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15"/>
      <c r="X51" s="175"/>
    </row>
    <row r="52" spans="1:24" s="2" customFormat="1" ht="42" customHeight="1" x14ac:dyDescent="0.25">
      <c r="A52" s="175"/>
      <c r="B52" s="14"/>
      <c r="C52" s="13"/>
      <c r="D52" s="10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15"/>
      <c r="X52" s="175"/>
    </row>
    <row r="53" spans="1:24" s="2" customFormat="1" x14ac:dyDescent="0.25">
      <c r="A53" s="175"/>
      <c r="B53" s="14"/>
      <c r="C53" s="13"/>
      <c r="D53" s="10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15"/>
      <c r="X53" s="175"/>
    </row>
    <row r="54" spans="1:24" s="2" customFormat="1" x14ac:dyDescent="0.25">
      <c r="A54" s="175"/>
      <c r="B54" s="14"/>
      <c r="C54" s="13"/>
      <c r="D54" s="10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15"/>
      <c r="X54" s="175"/>
    </row>
    <row r="55" spans="1:24" s="2" customFormat="1" x14ac:dyDescent="0.25">
      <c r="A55" s="175"/>
      <c r="B55" s="14"/>
      <c r="C55" s="13"/>
      <c r="D55" s="10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15"/>
      <c r="X55" s="175"/>
    </row>
    <row r="56" spans="1:24" s="2" customFormat="1" x14ac:dyDescent="0.25">
      <c r="A56" s="175"/>
      <c r="B56" s="14"/>
      <c r="C56" s="13"/>
      <c r="D56" s="10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15"/>
      <c r="X56" s="175"/>
    </row>
    <row r="57" spans="1:24" s="2" customFormat="1" x14ac:dyDescent="0.25">
      <c r="A57" s="175"/>
      <c r="B57" s="14"/>
      <c r="C57" s="13"/>
      <c r="D57" s="10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15"/>
      <c r="X57" s="175"/>
    </row>
    <row r="58" spans="1:24" s="2" customFormat="1" x14ac:dyDescent="0.25">
      <c r="A58" s="175"/>
      <c r="B58" s="14"/>
      <c r="C58" s="13"/>
      <c r="D58" s="10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15"/>
      <c r="X58" s="175"/>
    </row>
    <row r="59" spans="1:24" s="2" customFormat="1" x14ac:dyDescent="0.25">
      <c r="A59" s="175"/>
      <c r="B59" s="14"/>
      <c r="C59" s="13"/>
      <c r="D59" s="10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15"/>
      <c r="X59" s="175"/>
    </row>
    <row r="60" spans="1:24" s="2" customFormat="1" x14ac:dyDescent="0.25">
      <c r="A60" s="175"/>
      <c r="B60" s="14"/>
      <c r="C60" s="13"/>
      <c r="D60" s="10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15"/>
      <c r="X60" s="175"/>
    </row>
    <row r="61" spans="1:24" s="2" customFormat="1" x14ac:dyDescent="0.25">
      <c r="A61" s="175"/>
      <c r="B61" s="14"/>
      <c r="C61" s="4"/>
      <c r="D61" s="20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75"/>
    </row>
    <row r="62" spans="1:24" s="2" customFormat="1" x14ac:dyDescent="0.25">
      <c r="A62" s="175"/>
      <c r="B62" s="14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15"/>
      <c r="X62" s="175"/>
    </row>
    <row r="63" spans="1:24" s="2" customFormat="1" x14ac:dyDescent="0.25">
      <c r="A63" s="175"/>
      <c r="B63" s="14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15"/>
      <c r="X63" s="175"/>
    </row>
    <row r="64" spans="1:24" s="2" customFormat="1" x14ac:dyDescent="0.25">
      <c r="A64" s="175"/>
      <c r="B64" s="14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15"/>
      <c r="X64" s="175"/>
    </row>
    <row r="65" spans="1:24" s="2" customFormat="1" x14ac:dyDescent="0.25">
      <c r="A65" s="175"/>
      <c r="B65" s="14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15"/>
      <c r="X65" s="175"/>
    </row>
    <row r="66" spans="1:24" s="2" customFormat="1" x14ac:dyDescent="0.25">
      <c r="A66" s="175"/>
      <c r="B66" s="14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15"/>
      <c r="X66" s="175"/>
    </row>
    <row r="67" spans="1:24" s="2" customFormat="1" x14ac:dyDescent="0.25">
      <c r="A67" s="175"/>
      <c r="B67" s="14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15"/>
      <c r="X67" s="175"/>
    </row>
    <row r="68" spans="1:24" s="2" customFormat="1" x14ac:dyDescent="0.25">
      <c r="A68" s="175"/>
      <c r="B68" s="14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15"/>
      <c r="X68" s="175"/>
    </row>
    <row r="69" spans="1:24" s="2" customFormat="1" x14ac:dyDescent="0.25">
      <c r="A69" s="175"/>
      <c r="B69" s="14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15"/>
      <c r="X69" s="175"/>
    </row>
    <row r="70" spans="1:24" s="2" customFormat="1" x14ac:dyDescent="0.25">
      <c r="A70" s="175"/>
      <c r="B70" s="14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15"/>
      <c r="X70" s="175"/>
    </row>
    <row r="71" spans="1:24" s="2" customFormat="1" x14ac:dyDescent="0.25">
      <c r="A71" s="175"/>
      <c r="B71" s="14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15"/>
      <c r="X71" s="175"/>
    </row>
    <row r="72" spans="1:24" s="2" customFormat="1" x14ac:dyDescent="0.25">
      <c r="A72" s="175"/>
      <c r="B72" s="14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15"/>
      <c r="X72" s="175"/>
    </row>
    <row r="73" spans="1:24" s="2" customFormat="1" x14ac:dyDescent="0.25">
      <c r="A73" s="175"/>
      <c r="B73" s="14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15"/>
      <c r="X73" s="175"/>
    </row>
    <row r="74" spans="1:24" s="2" customFormat="1" ht="15.75" thickBot="1" x14ac:dyDescent="0.3">
      <c r="A74" s="175"/>
      <c r="B74" s="14"/>
      <c r="C74" s="17"/>
      <c r="D74" s="1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15"/>
      <c r="X74" s="175"/>
    </row>
    <row r="75" spans="1:24" s="2" customFormat="1" ht="15.75" thickBot="1" x14ac:dyDescent="0.3">
      <c r="A75" s="175"/>
      <c r="B75" s="16"/>
      <c r="C75" s="175"/>
      <c r="D75" s="175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35"/>
      <c r="V75" s="17"/>
      <c r="W75" s="87"/>
      <c r="X75" s="175"/>
    </row>
    <row r="76" spans="1:24" s="175" customFormat="1" x14ac:dyDescent="0.25">
      <c r="C76" s="54"/>
      <c r="D76" s="54"/>
    </row>
    <row r="77" spans="1:24" hidden="1" x14ac:dyDescent="0.25">
      <c r="C77" s="54"/>
      <c r="D77" s="54"/>
    </row>
    <row r="78" spans="1:24" hidden="1" x14ac:dyDescent="0.25">
      <c r="C78" s="54"/>
      <c r="D78" s="54"/>
    </row>
    <row r="79" spans="1:24" hidden="1" x14ac:dyDescent="0.25">
      <c r="C79" s="54"/>
      <c r="D79" s="54"/>
    </row>
    <row r="80" spans="1:24" hidden="1" x14ac:dyDescent="0.25">
      <c r="C80" s="54"/>
      <c r="D80" s="54"/>
    </row>
    <row r="81" spans="3:4" hidden="1" x14ac:dyDescent="0.25">
      <c r="C81" s="54"/>
      <c r="D81" s="54"/>
    </row>
    <row r="82" spans="3:4" hidden="1" x14ac:dyDescent="0.25">
      <c r="C82" s="54"/>
      <c r="D82" s="54"/>
    </row>
    <row r="83" spans="3:4" hidden="1" x14ac:dyDescent="0.25">
      <c r="C83" s="54"/>
      <c r="D83" s="54"/>
    </row>
    <row r="84" spans="3:4" hidden="1" x14ac:dyDescent="0.25">
      <c r="C84" s="54"/>
      <c r="D84" s="54"/>
    </row>
    <row r="85" spans="3:4" hidden="1" x14ac:dyDescent="0.25">
      <c r="C85" s="54"/>
      <c r="D85" s="54"/>
    </row>
    <row r="86" spans="3:4" hidden="1" x14ac:dyDescent="0.25">
      <c r="C86" s="54"/>
      <c r="D86" s="54"/>
    </row>
    <row r="87" spans="3:4" hidden="1" x14ac:dyDescent="0.25">
      <c r="C87" s="54"/>
      <c r="D87" s="54"/>
    </row>
    <row r="88" spans="3:4" hidden="1" x14ac:dyDescent="0.25">
      <c r="C88" s="54"/>
      <c r="D88" s="54"/>
    </row>
    <row r="89" spans="3:4" hidden="1" x14ac:dyDescent="0.25">
      <c r="C89" s="54"/>
      <c r="D89" s="54"/>
    </row>
    <row r="90" spans="3:4" hidden="1" x14ac:dyDescent="0.25">
      <c r="C90" s="54"/>
      <c r="D90" s="54"/>
    </row>
    <row r="91" spans="3:4" hidden="1" x14ac:dyDescent="0.25">
      <c r="C91" s="54"/>
      <c r="D91" s="54"/>
    </row>
    <row r="92" spans="3:4" hidden="1" x14ac:dyDescent="0.25">
      <c r="C92" s="54"/>
      <c r="D92" s="54"/>
    </row>
    <row r="93" spans="3:4" hidden="1" x14ac:dyDescent="0.25">
      <c r="C93" s="54"/>
      <c r="D93" s="54"/>
    </row>
    <row r="94" spans="3:4" hidden="1" x14ac:dyDescent="0.25">
      <c r="C94" s="54"/>
      <c r="D94" s="54"/>
    </row>
    <row r="95" spans="3:4" hidden="1" x14ac:dyDescent="0.25">
      <c r="C95" s="54"/>
      <c r="D95" s="54"/>
    </row>
    <row r="96" spans="3:4" hidden="1" x14ac:dyDescent="0.25">
      <c r="C96" s="54"/>
      <c r="D96" s="54"/>
    </row>
    <row r="97" spans="3:4" hidden="1" x14ac:dyDescent="0.25">
      <c r="C97" s="54"/>
      <c r="D97" s="54"/>
    </row>
    <row r="98" spans="3:4" hidden="1" x14ac:dyDescent="0.25">
      <c r="C98" s="54"/>
      <c r="D98" s="54"/>
    </row>
    <row r="99" spans="3:4" hidden="1" x14ac:dyDescent="0.25">
      <c r="C99" s="54"/>
      <c r="D99" s="54"/>
    </row>
    <row r="100" spans="3:4" hidden="1" x14ac:dyDescent="0.25">
      <c r="C100" s="54"/>
      <c r="D100" s="54"/>
    </row>
    <row r="101" spans="3:4" hidden="1" x14ac:dyDescent="0.25">
      <c r="C101" s="54"/>
      <c r="D101" s="54"/>
    </row>
    <row r="102" spans="3:4" hidden="1" x14ac:dyDescent="0.25">
      <c r="C102" s="54"/>
      <c r="D102" s="54"/>
    </row>
    <row r="103" spans="3:4" hidden="1" x14ac:dyDescent="0.25">
      <c r="C103" s="54"/>
      <c r="D103" s="54"/>
    </row>
    <row r="104" spans="3:4" hidden="1" x14ac:dyDescent="0.25">
      <c r="C104" s="54"/>
      <c r="D104" s="54"/>
    </row>
    <row r="105" spans="3:4" hidden="1" x14ac:dyDescent="0.25">
      <c r="C105" s="54"/>
      <c r="D105" s="54"/>
    </row>
    <row r="106" spans="3:4" hidden="1" x14ac:dyDescent="0.25">
      <c r="C106" s="54"/>
      <c r="D106" s="54"/>
    </row>
    <row r="107" spans="3:4" hidden="1" x14ac:dyDescent="0.25">
      <c r="C107" s="54"/>
      <c r="D107" s="54"/>
    </row>
    <row r="108" spans="3:4" hidden="1" x14ac:dyDescent="0.25">
      <c r="C108" s="54"/>
      <c r="D108" s="54"/>
    </row>
    <row r="109" spans="3:4" hidden="1" x14ac:dyDescent="0.25">
      <c r="C109" s="54"/>
      <c r="D109" s="54"/>
    </row>
    <row r="110" spans="3:4" hidden="1" x14ac:dyDescent="0.25">
      <c r="C110" s="54"/>
      <c r="D110" s="54"/>
    </row>
    <row r="111" spans="3:4" hidden="1" x14ac:dyDescent="0.25">
      <c r="C111" s="54"/>
      <c r="D111" s="54"/>
    </row>
    <row r="112" spans="3:4" hidden="1" x14ac:dyDescent="0.25">
      <c r="C112" s="54"/>
      <c r="D112" s="54"/>
    </row>
    <row r="113" spans="3:4" hidden="1" x14ac:dyDescent="0.25">
      <c r="C113" s="54"/>
      <c r="D113" s="54"/>
    </row>
    <row r="114" spans="3:4" hidden="1" x14ac:dyDescent="0.25">
      <c r="C114" s="54"/>
      <c r="D114" s="54"/>
    </row>
    <row r="115" spans="3:4" hidden="1" x14ac:dyDescent="0.25">
      <c r="C115" s="54"/>
      <c r="D115" s="54"/>
    </row>
    <row r="116" spans="3:4" hidden="1" x14ac:dyDescent="0.25">
      <c r="C116" s="54"/>
      <c r="D116" s="54"/>
    </row>
    <row r="117" spans="3:4" hidden="1" x14ac:dyDescent="0.25">
      <c r="C117" s="54"/>
      <c r="D117" s="54"/>
    </row>
    <row r="118" spans="3:4" hidden="1" x14ac:dyDescent="0.25">
      <c r="C118" s="54"/>
      <c r="D118" s="54"/>
    </row>
    <row r="119" spans="3:4" hidden="1" x14ac:dyDescent="0.25">
      <c r="C119" s="54"/>
      <c r="D119" s="54"/>
    </row>
    <row r="120" spans="3:4" hidden="1" x14ac:dyDescent="0.25">
      <c r="C120" s="54"/>
      <c r="D120" s="54"/>
    </row>
    <row r="121" spans="3:4" hidden="1" x14ac:dyDescent="0.25">
      <c r="C121" s="54"/>
      <c r="D121" s="54"/>
    </row>
    <row r="122" spans="3:4" hidden="1" x14ac:dyDescent="0.25">
      <c r="C122" s="54"/>
      <c r="D122" s="54"/>
    </row>
    <row r="123" spans="3:4" hidden="1" x14ac:dyDescent="0.25">
      <c r="C123" s="54"/>
      <c r="D123" s="54"/>
    </row>
    <row r="124" spans="3:4" hidden="1" x14ac:dyDescent="0.25">
      <c r="C124" s="54"/>
      <c r="D124" s="54"/>
    </row>
    <row r="125" spans="3:4" hidden="1" x14ac:dyDescent="0.25">
      <c r="C125" s="54"/>
      <c r="D125" s="54"/>
    </row>
    <row r="126" spans="3:4" hidden="1" x14ac:dyDescent="0.25">
      <c r="C126" s="54"/>
      <c r="D126" s="54"/>
    </row>
    <row r="127" spans="3:4" hidden="1" x14ac:dyDescent="0.25">
      <c r="C127" s="54"/>
      <c r="D127" s="54"/>
    </row>
    <row r="128" spans="3:4" hidden="1" x14ac:dyDescent="0.25">
      <c r="C128" s="54"/>
      <c r="D128" s="54"/>
    </row>
    <row r="129" spans="3:4" hidden="1" x14ac:dyDescent="0.25">
      <c r="C129" s="54"/>
      <c r="D129" s="54"/>
    </row>
    <row r="130" spans="3:4" hidden="1" x14ac:dyDescent="0.25">
      <c r="C130" s="54"/>
      <c r="D130" s="54"/>
    </row>
    <row r="131" spans="3:4" hidden="1" x14ac:dyDescent="0.25">
      <c r="C131" s="54"/>
      <c r="D131" s="54"/>
    </row>
    <row r="132" spans="3:4" hidden="1" x14ac:dyDescent="0.25">
      <c r="C132" s="54"/>
      <c r="D132" s="54"/>
    </row>
    <row r="133" spans="3:4" hidden="1" x14ac:dyDescent="0.25">
      <c r="C133" s="54"/>
      <c r="D133" s="54"/>
    </row>
    <row r="134" spans="3:4" hidden="1" x14ac:dyDescent="0.25">
      <c r="C134" s="54"/>
      <c r="D134" s="54"/>
    </row>
    <row r="135" spans="3:4" hidden="1" x14ac:dyDescent="0.25">
      <c r="C135" s="54"/>
      <c r="D135" s="54"/>
    </row>
    <row r="136" spans="3:4" hidden="1" x14ac:dyDescent="0.25">
      <c r="C136" s="54"/>
      <c r="D136" s="54"/>
    </row>
    <row r="137" spans="3:4" hidden="1" x14ac:dyDescent="0.25">
      <c r="C137" s="54"/>
      <c r="D137" s="54"/>
    </row>
    <row r="138" spans="3:4" hidden="1" x14ac:dyDescent="0.25">
      <c r="C138" s="54"/>
      <c r="D138" s="54"/>
    </row>
    <row r="139" spans="3:4" hidden="1" x14ac:dyDescent="0.25">
      <c r="C139" s="54"/>
      <c r="D139" s="54"/>
    </row>
    <row r="140" spans="3:4" hidden="1" x14ac:dyDescent="0.25">
      <c r="C140" s="54"/>
      <c r="D140" s="54"/>
    </row>
    <row r="141" spans="3:4" hidden="1" x14ac:dyDescent="0.25">
      <c r="C141" s="54"/>
      <c r="D141" s="54"/>
    </row>
    <row r="142" spans="3:4" hidden="1" x14ac:dyDescent="0.25">
      <c r="C142" s="54"/>
      <c r="D142" s="54"/>
    </row>
    <row r="143" spans="3:4" hidden="1" x14ac:dyDescent="0.25">
      <c r="C143" s="54"/>
      <c r="D143" s="54"/>
    </row>
    <row r="144" spans="3:4" hidden="1" x14ac:dyDescent="0.25">
      <c r="C144" s="54"/>
      <c r="D144" s="54"/>
    </row>
    <row r="145" spans="3:4" hidden="1" x14ac:dyDescent="0.25">
      <c r="C145" s="54"/>
      <c r="D145" s="54"/>
    </row>
    <row r="146" spans="3:4" hidden="1" x14ac:dyDescent="0.25">
      <c r="C146" s="54"/>
      <c r="D146" s="54"/>
    </row>
    <row r="147" spans="3:4" hidden="1" x14ac:dyDescent="0.25">
      <c r="C147" s="54"/>
      <c r="D147" s="54"/>
    </row>
    <row r="148" spans="3:4" hidden="1" x14ac:dyDescent="0.25">
      <c r="C148" s="54"/>
      <c r="D148" s="54"/>
    </row>
    <row r="149" spans="3:4" hidden="1" x14ac:dyDescent="0.25">
      <c r="C149" s="54"/>
      <c r="D149" s="54"/>
    </row>
    <row r="150" spans="3:4" hidden="1" x14ac:dyDescent="0.25">
      <c r="C150" s="54"/>
      <c r="D150" s="54"/>
    </row>
    <row r="151" spans="3:4" hidden="1" x14ac:dyDescent="0.25">
      <c r="C151" s="54"/>
      <c r="D151" s="54"/>
    </row>
    <row r="152" spans="3:4" hidden="1" x14ac:dyDescent="0.25">
      <c r="C152" s="54"/>
      <c r="D152" s="54"/>
    </row>
    <row r="153" spans="3:4" hidden="1" x14ac:dyDescent="0.25">
      <c r="C153" s="54"/>
      <c r="D153" s="54"/>
    </row>
    <row r="154" spans="3:4" hidden="1" x14ac:dyDescent="0.25">
      <c r="C154" s="54"/>
      <c r="D154" s="54"/>
    </row>
    <row r="155" spans="3:4" hidden="1" x14ac:dyDescent="0.25">
      <c r="C155" s="54"/>
      <c r="D155" s="54"/>
    </row>
    <row r="156" spans="3:4" hidden="1" x14ac:dyDescent="0.25">
      <c r="C156" s="54"/>
      <c r="D156" s="54"/>
    </row>
    <row r="157" spans="3:4" hidden="1" x14ac:dyDescent="0.25">
      <c r="C157" s="54"/>
      <c r="D157" s="54"/>
    </row>
    <row r="158" spans="3:4" hidden="1" x14ac:dyDescent="0.25">
      <c r="C158" s="54"/>
      <c r="D158" s="54"/>
    </row>
    <row r="159" spans="3:4" hidden="1" x14ac:dyDescent="0.25">
      <c r="C159" s="54"/>
      <c r="D159" s="54"/>
    </row>
    <row r="160" spans="3:4" hidden="1" x14ac:dyDescent="0.25">
      <c r="C160" s="54"/>
      <c r="D160" s="54"/>
    </row>
    <row r="161" spans="3:4" hidden="1" x14ac:dyDescent="0.25">
      <c r="C161" s="54"/>
      <c r="D161" s="54"/>
    </row>
    <row r="162" spans="3:4" hidden="1" x14ac:dyDescent="0.25">
      <c r="C162" s="54"/>
      <c r="D162" s="54"/>
    </row>
    <row r="163" spans="3:4" hidden="1" x14ac:dyDescent="0.25">
      <c r="C163" s="54"/>
      <c r="D163" s="54"/>
    </row>
    <row r="164" spans="3:4" hidden="1" x14ac:dyDescent="0.25">
      <c r="C164" s="54"/>
      <c r="D164" s="54"/>
    </row>
    <row r="165" spans="3:4" hidden="1" x14ac:dyDescent="0.25">
      <c r="C165" s="54"/>
      <c r="D165" s="54"/>
    </row>
    <row r="166" spans="3:4" hidden="1" x14ac:dyDescent="0.25">
      <c r="C166" s="54"/>
      <c r="D166" s="54"/>
    </row>
    <row r="167" spans="3:4" hidden="1" x14ac:dyDescent="0.25">
      <c r="C167" s="54"/>
      <c r="D167" s="54"/>
    </row>
    <row r="168" spans="3:4" hidden="1" x14ac:dyDescent="0.25">
      <c r="C168" s="54"/>
      <c r="D168" s="54"/>
    </row>
    <row r="169" spans="3:4" hidden="1" x14ac:dyDescent="0.25">
      <c r="C169" s="54"/>
      <c r="D169" s="54"/>
    </row>
    <row r="170" spans="3:4" hidden="1" x14ac:dyDescent="0.25">
      <c r="C170" s="54"/>
      <c r="D170" s="54"/>
    </row>
    <row r="171" spans="3:4" hidden="1" x14ac:dyDescent="0.25">
      <c r="C171" s="54"/>
      <c r="D171" s="54"/>
    </row>
    <row r="172" spans="3:4" hidden="1" x14ac:dyDescent="0.25">
      <c r="C172" s="54"/>
      <c r="D172" s="54"/>
    </row>
    <row r="173" spans="3:4" hidden="1" x14ac:dyDescent="0.25">
      <c r="C173" s="54"/>
      <c r="D173" s="54"/>
    </row>
    <row r="174" spans="3:4" hidden="1" x14ac:dyDescent="0.25">
      <c r="C174" s="54"/>
      <c r="D174" s="54"/>
    </row>
    <row r="175" spans="3:4" hidden="1" x14ac:dyDescent="0.25">
      <c r="C175" s="54"/>
      <c r="D175" s="54"/>
    </row>
    <row r="176" spans="3:4" hidden="1" x14ac:dyDescent="0.25">
      <c r="C176" s="54"/>
      <c r="D176" s="54"/>
    </row>
    <row r="177" spans="3:4" hidden="1" x14ac:dyDescent="0.25">
      <c r="C177" s="54"/>
      <c r="D177" s="54"/>
    </row>
    <row r="178" spans="3:4" hidden="1" x14ac:dyDescent="0.25">
      <c r="C178" s="54"/>
      <c r="D178" s="54"/>
    </row>
    <row r="179" spans="3:4" hidden="1" x14ac:dyDescent="0.25">
      <c r="C179" s="54"/>
      <c r="D179" s="54"/>
    </row>
    <row r="180" spans="3:4" hidden="1" x14ac:dyDescent="0.25">
      <c r="C180" s="54"/>
      <c r="D180" s="54"/>
    </row>
    <row r="181" spans="3:4" hidden="1" x14ac:dyDescent="0.25">
      <c r="C181" s="54"/>
      <c r="D181" s="54"/>
    </row>
    <row r="182" spans="3:4" hidden="1" x14ac:dyDescent="0.25">
      <c r="C182" s="54"/>
      <c r="D182" s="54"/>
    </row>
    <row r="183" spans="3:4" hidden="1" x14ac:dyDescent="0.25">
      <c r="C183" s="54"/>
      <c r="D183" s="54"/>
    </row>
    <row r="184" spans="3:4" hidden="1" x14ac:dyDescent="0.25">
      <c r="C184" s="54"/>
      <c r="D184" s="54"/>
    </row>
    <row r="185" spans="3:4" hidden="1" x14ac:dyDescent="0.25">
      <c r="C185" s="54"/>
      <c r="D185" s="54"/>
    </row>
    <row r="186" spans="3:4" hidden="1" x14ac:dyDescent="0.25">
      <c r="C186" s="54"/>
      <c r="D186" s="54"/>
    </row>
    <row r="187" spans="3:4" hidden="1" x14ac:dyDescent="0.25">
      <c r="C187" s="54"/>
      <c r="D187" s="54"/>
    </row>
    <row r="188" spans="3:4" hidden="1" x14ac:dyDescent="0.25">
      <c r="C188" s="54"/>
      <c r="D188" s="54"/>
    </row>
    <row r="189" spans="3:4" hidden="1" x14ac:dyDescent="0.25">
      <c r="C189" s="54"/>
      <c r="D189" s="54"/>
    </row>
    <row r="190" spans="3:4" hidden="1" x14ac:dyDescent="0.25">
      <c r="C190" s="54"/>
      <c r="D190" s="54"/>
    </row>
    <row r="191" spans="3:4" hidden="1" x14ac:dyDescent="0.25">
      <c r="C191" s="54"/>
      <c r="D191" s="54"/>
    </row>
    <row r="192" spans="3:4" hidden="1" x14ac:dyDescent="0.25">
      <c r="C192" s="54"/>
      <c r="D192" s="54"/>
    </row>
    <row r="193" spans="3:4" hidden="1" x14ac:dyDescent="0.25">
      <c r="C193" s="54"/>
      <c r="D193" s="54"/>
    </row>
    <row r="194" spans="3:4" hidden="1" x14ac:dyDescent="0.25">
      <c r="C194" s="54"/>
      <c r="D194" s="54"/>
    </row>
    <row r="195" spans="3:4" hidden="1" x14ac:dyDescent="0.25">
      <c r="C195" s="54"/>
      <c r="D195" s="54"/>
    </row>
    <row r="196" spans="3:4" hidden="1" x14ac:dyDescent="0.25">
      <c r="C196" s="54"/>
      <c r="D196" s="54"/>
    </row>
    <row r="197" spans="3:4" hidden="1" x14ac:dyDescent="0.25">
      <c r="C197" s="54"/>
      <c r="D197" s="54"/>
    </row>
    <row r="198" spans="3:4" hidden="1" x14ac:dyDescent="0.25">
      <c r="C198" s="54"/>
      <c r="D198" s="54"/>
    </row>
    <row r="199" spans="3:4" hidden="1" x14ac:dyDescent="0.25">
      <c r="C199" s="54"/>
      <c r="D199" s="54"/>
    </row>
    <row r="200" spans="3:4" hidden="1" x14ac:dyDescent="0.25">
      <c r="C200" s="54"/>
      <c r="D200" s="54"/>
    </row>
    <row r="201" spans="3:4" hidden="1" x14ac:dyDescent="0.25">
      <c r="C201" s="54"/>
      <c r="D201" s="54"/>
    </row>
    <row r="202" spans="3:4" hidden="1" x14ac:dyDescent="0.25">
      <c r="C202" s="54"/>
      <c r="D202" s="54"/>
    </row>
    <row r="203" spans="3:4" hidden="1" x14ac:dyDescent="0.25">
      <c r="C203" s="54"/>
      <c r="D203" s="54"/>
    </row>
    <row r="204" spans="3:4" hidden="1" x14ac:dyDescent="0.25">
      <c r="C204" s="54"/>
      <c r="D204" s="54"/>
    </row>
    <row r="205" spans="3:4" hidden="1" x14ac:dyDescent="0.25">
      <c r="C205" s="54"/>
      <c r="D205" s="54"/>
    </row>
    <row r="206" spans="3:4" hidden="1" x14ac:dyDescent="0.25">
      <c r="C206" s="54"/>
      <c r="D206" s="54"/>
    </row>
    <row r="207" spans="3:4" hidden="1" x14ac:dyDescent="0.25">
      <c r="C207" s="54"/>
      <c r="D207" s="54"/>
    </row>
    <row r="208" spans="3:4" hidden="1" x14ac:dyDescent="0.25">
      <c r="C208" s="54"/>
      <c r="D208" s="54"/>
    </row>
    <row r="209" spans="3:4" hidden="1" x14ac:dyDescent="0.25">
      <c r="C209" s="54"/>
      <c r="D209" s="54"/>
    </row>
    <row r="210" spans="3:4" hidden="1" x14ac:dyDescent="0.25">
      <c r="C210" s="54"/>
      <c r="D210" s="54"/>
    </row>
    <row r="211" spans="3:4" hidden="1" x14ac:dyDescent="0.25">
      <c r="C211" s="54"/>
      <c r="D211" s="54"/>
    </row>
    <row r="212" spans="3:4" hidden="1" x14ac:dyDescent="0.25">
      <c r="C212" s="54"/>
      <c r="D212" s="54"/>
    </row>
    <row r="213" spans="3:4" hidden="1" x14ac:dyDescent="0.25">
      <c r="C213" s="54"/>
      <c r="D213" s="54"/>
    </row>
    <row r="214" spans="3:4" hidden="1" x14ac:dyDescent="0.25">
      <c r="C214" s="54"/>
      <c r="D214" s="54"/>
    </row>
    <row r="215" spans="3:4" hidden="1" x14ac:dyDescent="0.25">
      <c r="C215" s="54"/>
      <c r="D215" s="54"/>
    </row>
    <row r="216" spans="3:4" hidden="1" x14ac:dyDescent="0.25">
      <c r="C216" s="54"/>
      <c r="D216" s="54"/>
    </row>
    <row r="217" spans="3:4" hidden="1" x14ac:dyDescent="0.25">
      <c r="C217" s="54"/>
      <c r="D217" s="54"/>
    </row>
    <row r="218" spans="3:4" hidden="1" x14ac:dyDescent="0.25">
      <c r="C218" s="54"/>
      <c r="D218" s="54"/>
    </row>
    <row r="219" spans="3:4" hidden="1" x14ac:dyDescent="0.25">
      <c r="C219" s="54"/>
      <c r="D219" s="54"/>
    </row>
    <row r="220" spans="3:4" hidden="1" x14ac:dyDescent="0.25">
      <c r="C220" s="54"/>
      <c r="D220" s="54"/>
    </row>
    <row r="221" spans="3:4" hidden="1" x14ac:dyDescent="0.25">
      <c r="C221" s="54"/>
      <c r="D221" s="54"/>
    </row>
    <row r="222" spans="3:4" hidden="1" x14ac:dyDescent="0.25">
      <c r="C222" s="54"/>
      <c r="D222" s="54"/>
    </row>
    <row r="223" spans="3:4" hidden="1" x14ac:dyDescent="0.25"/>
    <row r="224" spans="3: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</sheetData>
  <mergeCells count="2">
    <mergeCell ref="B2:W2"/>
    <mergeCell ref="B3:W3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AI108"/>
  <sheetViews>
    <sheetView zoomScale="80" zoomScaleNormal="80" workbookViewId="0">
      <selection activeCell="AG5" sqref="AG5"/>
    </sheetView>
  </sheetViews>
  <sheetFormatPr defaultColWidth="0" defaultRowHeight="15" zeroHeight="1" x14ac:dyDescent="0.25"/>
  <cols>
    <col min="1" max="1" width="9.140625" style="218" customWidth="1"/>
    <col min="2" max="2" width="5.42578125" style="218" customWidth="1"/>
    <col min="3" max="35" width="9.140625" style="218" customWidth="1"/>
    <col min="36" max="16384" width="9.140625" style="218" hidden="1"/>
  </cols>
  <sheetData>
    <row r="1" spans="1:35" s="175" customFormat="1" ht="21.75" customHeight="1" thickBot="1" x14ac:dyDescent="0.3"/>
    <row r="2" spans="1:35" s="123" customFormat="1" ht="33" customHeight="1" x14ac:dyDescent="0.25">
      <c r="A2" s="218"/>
      <c r="B2" s="300" t="s">
        <v>96</v>
      </c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2"/>
      <c r="AI2" s="218"/>
    </row>
    <row r="3" spans="1:35" s="123" customFormat="1" ht="19.5" thickBot="1" x14ac:dyDescent="0.35">
      <c r="A3" s="218"/>
      <c r="B3" s="303" t="s">
        <v>143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5"/>
      <c r="AI3" s="218"/>
    </row>
    <row r="4" spans="1:35" s="123" customFormat="1" ht="15.75" thickBot="1" x14ac:dyDescent="0.3">
      <c r="A4" s="218"/>
      <c r="B4" s="222" t="s">
        <v>42</v>
      </c>
      <c r="C4" s="223"/>
      <c r="D4" s="223"/>
      <c r="E4" s="223"/>
      <c r="F4" s="223"/>
      <c r="G4" s="224"/>
      <c r="H4" s="3"/>
      <c r="I4" s="3"/>
      <c r="J4" s="3"/>
      <c r="K4" s="3"/>
      <c r="L4" s="3"/>
      <c r="M4" s="221"/>
      <c r="N4" s="221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141"/>
      <c r="AI4" s="218"/>
    </row>
    <row r="5" spans="1:35" s="123" customFormat="1" ht="63.75" customHeight="1" x14ac:dyDescent="0.25">
      <c r="A5" s="218"/>
      <c r="B5" s="142"/>
      <c r="C5" s="3"/>
      <c r="D5" s="3"/>
      <c r="E5" s="3"/>
      <c r="F5" s="5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141"/>
      <c r="AI5" s="218"/>
    </row>
    <row r="6" spans="1:35" s="123" customFormat="1" x14ac:dyDescent="0.25">
      <c r="A6" s="218"/>
      <c r="B6" s="142"/>
      <c r="C6" s="3"/>
      <c r="D6" s="3"/>
      <c r="E6" s="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141"/>
      <c r="AI6" s="218"/>
    </row>
    <row r="7" spans="1:35" s="123" customFormat="1" x14ac:dyDescent="0.25">
      <c r="A7" s="218"/>
      <c r="B7" s="142"/>
      <c r="C7" s="3"/>
      <c r="D7" s="3"/>
      <c r="E7" s="3"/>
      <c r="F7" s="3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141"/>
      <c r="AI7" s="218"/>
    </row>
    <row r="8" spans="1:35" s="123" customFormat="1" x14ac:dyDescent="0.25">
      <c r="A8" s="218"/>
      <c r="B8" s="142"/>
      <c r="C8" s="3"/>
      <c r="D8" s="3"/>
      <c r="E8" s="3"/>
      <c r="F8" s="3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141"/>
      <c r="AI8" s="218"/>
    </row>
    <row r="9" spans="1:35" s="123" customFormat="1" x14ac:dyDescent="0.25">
      <c r="A9" s="218"/>
      <c r="B9" s="142"/>
      <c r="C9" s="3"/>
      <c r="D9" s="3"/>
      <c r="E9" s="3"/>
      <c r="F9" s="3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141"/>
      <c r="AI9" s="218"/>
    </row>
    <row r="10" spans="1:35" s="123" customFormat="1" x14ac:dyDescent="0.25">
      <c r="A10" s="218"/>
      <c r="B10" s="142"/>
      <c r="C10" s="3"/>
      <c r="D10" s="3"/>
      <c r="E10" s="3"/>
      <c r="F10" s="3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141"/>
      <c r="AI10" s="218"/>
    </row>
    <row r="11" spans="1:35" s="123" customFormat="1" x14ac:dyDescent="0.25">
      <c r="A11" s="218"/>
      <c r="B11" s="142"/>
      <c r="C11" s="3"/>
      <c r="D11" s="3"/>
      <c r="E11" s="3"/>
      <c r="F11" s="3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141"/>
      <c r="AI11" s="218"/>
    </row>
    <row r="12" spans="1:35" s="123" customFormat="1" x14ac:dyDescent="0.25">
      <c r="A12" s="218"/>
      <c r="B12" s="142"/>
      <c r="C12" s="3"/>
      <c r="D12" s="3"/>
      <c r="E12" s="3"/>
      <c r="F12" s="3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141"/>
      <c r="AI12" s="218"/>
    </row>
    <row r="13" spans="1:35" s="123" customFormat="1" x14ac:dyDescent="0.25">
      <c r="A13" s="218"/>
      <c r="B13" s="142"/>
      <c r="C13" s="3"/>
      <c r="D13" s="3"/>
      <c r="E13" s="3"/>
      <c r="F13" s="3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141"/>
      <c r="AI13" s="218"/>
    </row>
    <row r="14" spans="1:35" s="123" customFormat="1" x14ac:dyDescent="0.25">
      <c r="A14" s="218"/>
      <c r="B14" s="142"/>
      <c r="C14" s="3"/>
      <c r="D14" s="3"/>
      <c r="E14" s="3"/>
      <c r="F14" s="3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141"/>
      <c r="AI14" s="218"/>
    </row>
    <row r="15" spans="1:35" s="123" customFormat="1" x14ac:dyDescent="0.25">
      <c r="A15" s="218"/>
      <c r="B15" s="142"/>
      <c r="C15" s="3"/>
      <c r="D15" s="3"/>
      <c r="E15" s="3"/>
      <c r="F15" s="3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141"/>
      <c r="AI15" s="218"/>
    </row>
    <row r="16" spans="1:35" s="123" customFormat="1" x14ac:dyDescent="0.25">
      <c r="A16" s="218"/>
      <c r="B16" s="142"/>
      <c r="C16" s="3"/>
      <c r="D16" s="3"/>
      <c r="E16" s="3"/>
      <c r="F16" s="3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141"/>
      <c r="AI16" s="218"/>
    </row>
    <row r="17" spans="1:35" s="123" customFormat="1" x14ac:dyDescent="0.25">
      <c r="A17" s="218"/>
      <c r="B17" s="142"/>
      <c r="C17" s="3"/>
      <c r="D17" s="3"/>
      <c r="E17" s="3"/>
      <c r="F17" s="3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141"/>
      <c r="AI17" s="218"/>
    </row>
    <row r="18" spans="1:35" s="123" customFormat="1" x14ac:dyDescent="0.25">
      <c r="A18" s="218"/>
      <c r="B18" s="142"/>
      <c r="C18" s="3"/>
      <c r="D18" s="3"/>
      <c r="E18" s="3"/>
      <c r="F18" s="3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141"/>
      <c r="AI18" s="218"/>
    </row>
    <row r="19" spans="1:35" s="123" customFormat="1" x14ac:dyDescent="0.25">
      <c r="A19" s="218"/>
      <c r="B19" s="142"/>
      <c r="C19" s="3"/>
      <c r="D19" s="3"/>
      <c r="E19" s="3"/>
      <c r="F19" s="3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141"/>
      <c r="AI19" s="218"/>
    </row>
    <row r="20" spans="1:35" s="123" customFormat="1" x14ac:dyDescent="0.25">
      <c r="A20" s="218"/>
      <c r="B20" s="142"/>
      <c r="C20" s="3"/>
      <c r="D20" s="3"/>
      <c r="E20" s="3"/>
      <c r="F20" s="3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141"/>
      <c r="AI20" s="218"/>
    </row>
    <row r="21" spans="1:35" s="123" customFormat="1" x14ac:dyDescent="0.25">
      <c r="A21" s="218"/>
      <c r="B21" s="142"/>
      <c r="C21" s="3"/>
      <c r="D21" s="3"/>
      <c r="E21" s="3"/>
      <c r="F21" s="3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141"/>
      <c r="AI21" s="218"/>
    </row>
    <row r="22" spans="1:35" s="123" customFormat="1" x14ac:dyDescent="0.25">
      <c r="A22" s="218"/>
      <c r="B22" s="142"/>
      <c r="C22" s="3"/>
      <c r="D22" s="3"/>
      <c r="E22" s="3"/>
      <c r="F22" s="3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141"/>
      <c r="AI22" s="218"/>
    </row>
    <row r="23" spans="1:35" s="123" customFormat="1" x14ac:dyDescent="0.25">
      <c r="A23" s="218"/>
      <c r="B23" s="142"/>
      <c r="C23" s="3"/>
      <c r="D23" s="3"/>
      <c r="E23" s="3"/>
      <c r="F23" s="3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141"/>
      <c r="AI23" s="218"/>
    </row>
    <row r="24" spans="1:35" s="123" customFormat="1" x14ac:dyDescent="0.25">
      <c r="A24" s="218"/>
      <c r="B24" s="142"/>
      <c r="C24" s="3"/>
      <c r="D24" s="3"/>
      <c r="E24" s="3"/>
      <c r="F24" s="3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141"/>
      <c r="AI24" s="218"/>
    </row>
    <row r="25" spans="1:35" s="123" customFormat="1" x14ac:dyDescent="0.25">
      <c r="A25" s="218"/>
      <c r="B25" s="142"/>
      <c r="C25" s="3"/>
      <c r="D25" s="3"/>
      <c r="E25" s="3"/>
      <c r="F25" s="3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141"/>
      <c r="AI25" s="218"/>
    </row>
    <row r="26" spans="1:35" s="123" customFormat="1" x14ac:dyDescent="0.25">
      <c r="A26" s="218"/>
      <c r="B26" s="142"/>
      <c r="C26" s="3"/>
      <c r="D26" s="3"/>
      <c r="E26" s="3"/>
      <c r="F26" s="3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141"/>
      <c r="AI26" s="218"/>
    </row>
    <row r="27" spans="1:35" s="123" customFormat="1" x14ac:dyDescent="0.25">
      <c r="A27" s="218"/>
      <c r="B27" s="142"/>
      <c r="C27" s="3"/>
      <c r="D27" s="3"/>
      <c r="E27" s="3"/>
      <c r="F27" s="3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141"/>
      <c r="AI27" s="218"/>
    </row>
    <row r="28" spans="1:35" s="123" customFormat="1" x14ac:dyDescent="0.25">
      <c r="A28" s="218"/>
      <c r="B28" s="142"/>
      <c r="C28" s="3"/>
      <c r="D28" s="3"/>
      <c r="E28" s="3"/>
      <c r="F28" s="3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141"/>
      <c r="AI28" s="218"/>
    </row>
    <row r="29" spans="1:35" s="123" customFormat="1" x14ac:dyDescent="0.25">
      <c r="A29" s="218"/>
      <c r="B29" s="142"/>
      <c r="C29" s="3"/>
      <c r="D29" s="3"/>
      <c r="E29" s="3"/>
      <c r="F29" s="3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141"/>
      <c r="AI29" s="218"/>
    </row>
    <row r="30" spans="1:35" s="123" customFormat="1" x14ac:dyDescent="0.25">
      <c r="A30" s="218"/>
      <c r="B30" s="142"/>
      <c r="C30" s="3"/>
      <c r="D30" s="3"/>
      <c r="E30" s="3"/>
      <c r="F30" s="3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141"/>
      <c r="AI30" s="218"/>
    </row>
    <row r="31" spans="1:35" s="123" customFormat="1" x14ac:dyDescent="0.25">
      <c r="A31" s="218"/>
      <c r="B31" s="142"/>
      <c r="C31" s="3"/>
      <c r="D31" s="3"/>
      <c r="E31" s="3"/>
      <c r="F31" s="3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141"/>
      <c r="AI31" s="218"/>
    </row>
    <row r="32" spans="1:35" s="123" customFormat="1" x14ac:dyDescent="0.25">
      <c r="A32" s="218"/>
      <c r="B32" s="142"/>
      <c r="C32" s="3"/>
      <c r="D32" s="3"/>
      <c r="E32" s="3"/>
      <c r="F32" s="3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141"/>
      <c r="AI32" s="218"/>
    </row>
    <row r="33" spans="1:35" s="123" customFormat="1" x14ac:dyDescent="0.25">
      <c r="A33" s="218"/>
      <c r="B33" s="142"/>
      <c r="C33" s="3"/>
      <c r="D33" s="3"/>
      <c r="E33" s="3"/>
      <c r="F33" s="3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141"/>
      <c r="AI33" s="218"/>
    </row>
    <row r="34" spans="1:35" s="123" customFormat="1" x14ac:dyDescent="0.25">
      <c r="A34" s="218"/>
      <c r="B34" s="142"/>
      <c r="C34" s="3"/>
      <c r="D34" s="3"/>
      <c r="E34" s="3"/>
      <c r="F34" s="3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141"/>
      <c r="AI34" s="218"/>
    </row>
    <row r="35" spans="1:35" s="123" customFormat="1" x14ac:dyDescent="0.25">
      <c r="A35" s="218"/>
      <c r="B35" s="142"/>
      <c r="C35" s="3"/>
      <c r="D35" s="3"/>
      <c r="E35" s="3"/>
      <c r="F35" s="3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141"/>
      <c r="AI35" s="218"/>
    </row>
    <row r="36" spans="1:35" s="123" customFormat="1" x14ac:dyDescent="0.25">
      <c r="A36" s="218"/>
      <c r="B36" s="142"/>
      <c r="C36" s="3"/>
      <c r="D36" s="3"/>
      <c r="E36" s="3"/>
      <c r="F36" s="3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141"/>
      <c r="AI36" s="218"/>
    </row>
    <row r="37" spans="1:35" s="123" customFormat="1" x14ac:dyDescent="0.25">
      <c r="A37" s="218"/>
      <c r="B37" s="142"/>
      <c r="C37" s="3"/>
      <c r="D37" s="3"/>
      <c r="E37" s="3"/>
      <c r="F37" s="3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141"/>
      <c r="AI37" s="218"/>
    </row>
    <row r="38" spans="1:35" s="123" customFormat="1" x14ac:dyDescent="0.25">
      <c r="A38" s="218"/>
      <c r="B38" s="142"/>
      <c r="C38" s="3"/>
      <c r="D38" s="3"/>
      <c r="E38" s="3"/>
      <c r="F38" s="3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141"/>
      <c r="AI38" s="218"/>
    </row>
    <row r="39" spans="1:35" s="123" customFormat="1" x14ac:dyDescent="0.25">
      <c r="A39" s="218"/>
      <c r="B39" s="142"/>
      <c r="C39" s="3"/>
      <c r="D39" s="3"/>
      <c r="E39" s="3"/>
      <c r="F39" s="3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141"/>
      <c r="AI39" s="218"/>
    </row>
    <row r="40" spans="1:35" s="123" customFormat="1" x14ac:dyDescent="0.25">
      <c r="A40" s="218"/>
      <c r="B40" s="142"/>
      <c r="C40" s="3"/>
      <c r="D40" s="3"/>
      <c r="E40" s="3"/>
      <c r="F40" s="3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141"/>
      <c r="AI40" s="218"/>
    </row>
    <row r="41" spans="1:35" s="123" customFormat="1" x14ac:dyDescent="0.25">
      <c r="A41" s="218"/>
      <c r="B41" s="14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141"/>
      <c r="AI41" s="218"/>
    </row>
    <row r="42" spans="1:35" s="123" customFormat="1" x14ac:dyDescent="0.25">
      <c r="A42" s="218"/>
      <c r="B42" s="14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141"/>
      <c r="AI42" s="218"/>
    </row>
    <row r="43" spans="1:35" s="123" customFormat="1" x14ac:dyDescent="0.25">
      <c r="A43" s="218"/>
      <c r="B43" s="14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141"/>
      <c r="AI43" s="218"/>
    </row>
    <row r="44" spans="1:35" s="123" customFormat="1" x14ac:dyDescent="0.25">
      <c r="A44" s="218"/>
      <c r="B44" s="14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141"/>
      <c r="AI44" s="218"/>
    </row>
    <row r="45" spans="1:35" s="123" customFormat="1" x14ac:dyDescent="0.25">
      <c r="A45" s="218"/>
      <c r="B45" s="14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141"/>
      <c r="AI45" s="218"/>
    </row>
    <row r="46" spans="1:35" s="123" customFormat="1" x14ac:dyDescent="0.25">
      <c r="A46" s="218"/>
      <c r="B46" s="14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141"/>
      <c r="AI46" s="218"/>
    </row>
    <row r="47" spans="1:35" s="123" customFormat="1" x14ac:dyDescent="0.25">
      <c r="A47" s="218"/>
      <c r="B47" s="14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141"/>
      <c r="AI47" s="218"/>
    </row>
    <row r="48" spans="1:35" s="123" customFormat="1" x14ac:dyDescent="0.25">
      <c r="A48" s="218"/>
      <c r="B48" s="14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141"/>
      <c r="AI48" s="218"/>
    </row>
    <row r="49" spans="1:35" s="123" customFormat="1" x14ac:dyDescent="0.25">
      <c r="A49" s="218"/>
      <c r="B49" s="14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141"/>
      <c r="AI49" s="218"/>
    </row>
    <row r="50" spans="1:35" s="123" customFormat="1" x14ac:dyDescent="0.25">
      <c r="A50" s="218"/>
      <c r="B50" s="14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141"/>
      <c r="AI50" s="218"/>
    </row>
    <row r="51" spans="1:35" s="123" customFormat="1" x14ac:dyDescent="0.25">
      <c r="A51" s="218"/>
      <c r="B51" s="14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1"/>
      <c r="AI51" s="218"/>
    </row>
    <row r="52" spans="1:35" s="123" customFormat="1" x14ac:dyDescent="0.25">
      <c r="A52" s="218"/>
      <c r="B52" s="14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141"/>
      <c r="AI52" s="218"/>
    </row>
    <row r="53" spans="1:35" s="123" customFormat="1" x14ac:dyDescent="0.25">
      <c r="A53" s="218"/>
      <c r="B53" s="14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141"/>
      <c r="AI53" s="218"/>
    </row>
    <row r="54" spans="1:35" s="123" customFormat="1" x14ac:dyDescent="0.25">
      <c r="A54" s="218"/>
      <c r="B54" s="14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141"/>
      <c r="AI54" s="218"/>
    </row>
    <row r="55" spans="1:35" s="123" customFormat="1" x14ac:dyDescent="0.25">
      <c r="A55" s="218"/>
      <c r="B55" s="14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141"/>
      <c r="AI55" s="218"/>
    </row>
    <row r="56" spans="1:35" s="123" customFormat="1" x14ac:dyDescent="0.25">
      <c r="A56" s="218"/>
      <c r="B56" s="14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141"/>
      <c r="AI56" s="218"/>
    </row>
    <row r="57" spans="1:35" s="123" customFormat="1" x14ac:dyDescent="0.25">
      <c r="A57" s="218"/>
      <c r="B57" s="14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141"/>
      <c r="AI57" s="218"/>
    </row>
    <row r="58" spans="1:35" s="123" customFormat="1" x14ac:dyDescent="0.25">
      <c r="A58" s="218"/>
      <c r="B58" s="14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141"/>
      <c r="AI58" s="218"/>
    </row>
    <row r="59" spans="1:35" s="123" customFormat="1" x14ac:dyDescent="0.25">
      <c r="A59" s="218"/>
      <c r="B59" s="14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141"/>
      <c r="AI59" s="218"/>
    </row>
    <row r="60" spans="1:35" s="123" customFormat="1" x14ac:dyDescent="0.25">
      <c r="A60" s="218"/>
      <c r="B60" s="14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141"/>
      <c r="AI60" s="218"/>
    </row>
    <row r="61" spans="1:35" s="123" customFormat="1" x14ac:dyDescent="0.25">
      <c r="A61" s="218"/>
      <c r="B61" s="14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141"/>
      <c r="AI61" s="218"/>
    </row>
    <row r="62" spans="1:35" s="123" customFormat="1" x14ac:dyDescent="0.25">
      <c r="A62" s="218"/>
      <c r="B62" s="14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141"/>
      <c r="AI62" s="218"/>
    </row>
    <row r="63" spans="1:35" s="123" customFormat="1" x14ac:dyDescent="0.25">
      <c r="A63" s="218"/>
      <c r="B63" s="14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141"/>
      <c r="AI63" s="218"/>
    </row>
    <row r="64" spans="1:35" s="123" customFormat="1" x14ac:dyDescent="0.25">
      <c r="A64" s="218"/>
      <c r="B64" s="14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141"/>
      <c r="AI64" s="218"/>
    </row>
    <row r="65" spans="1:35" s="123" customFormat="1" x14ac:dyDescent="0.25">
      <c r="A65" s="218"/>
      <c r="B65" s="14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141"/>
      <c r="AI65" s="218"/>
    </row>
    <row r="66" spans="1:35" s="123" customFormat="1" x14ac:dyDescent="0.25">
      <c r="A66" s="218"/>
      <c r="B66" s="14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141"/>
      <c r="AI66" s="218"/>
    </row>
    <row r="67" spans="1:35" s="123" customFormat="1" x14ac:dyDescent="0.25">
      <c r="A67" s="218"/>
      <c r="B67" s="14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141"/>
      <c r="AI67" s="218"/>
    </row>
    <row r="68" spans="1:35" s="123" customFormat="1" x14ac:dyDescent="0.25">
      <c r="A68" s="218"/>
      <c r="B68" s="14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141"/>
      <c r="AI68" s="218"/>
    </row>
    <row r="69" spans="1:35" s="123" customFormat="1" x14ac:dyDescent="0.25">
      <c r="A69" s="218"/>
      <c r="B69" s="14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141"/>
      <c r="AI69" s="218"/>
    </row>
    <row r="70" spans="1:35" s="123" customFormat="1" x14ac:dyDescent="0.25">
      <c r="A70" s="218"/>
      <c r="B70" s="14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141"/>
      <c r="AI70" s="218"/>
    </row>
    <row r="71" spans="1:35" s="123" customFormat="1" x14ac:dyDescent="0.25">
      <c r="A71" s="218"/>
      <c r="B71" s="14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141"/>
      <c r="AI71" s="218"/>
    </row>
    <row r="72" spans="1:35" s="123" customFormat="1" x14ac:dyDescent="0.25">
      <c r="A72" s="218"/>
      <c r="B72" s="14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141"/>
      <c r="AI72" s="218"/>
    </row>
    <row r="73" spans="1:35" s="123" customFormat="1" x14ac:dyDescent="0.25">
      <c r="A73" s="218"/>
      <c r="B73" s="14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141"/>
      <c r="AI73" s="218"/>
    </row>
    <row r="74" spans="1:35" s="123" customFormat="1" x14ac:dyDescent="0.25">
      <c r="A74" s="218"/>
      <c r="B74" s="14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141"/>
      <c r="AI74" s="218"/>
    </row>
    <row r="75" spans="1:35" s="123" customFormat="1" x14ac:dyDescent="0.25">
      <c r="A75" s="218"/>
      <c r="B75" s="14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141"/>
      <c r="AI75" s="218"/>
    </row>
    <row r="76" spans="1:35" s="123" customFormat="1" x14ac:dyDescent="0.25">
      <c r="A76" s="218"/>
      <c r="B76" s="14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141"/>
      <c r="AI76" s="218"/>
    </row>
    <row r="77" spans="1:35" s="123" customFormat="1" x14ac:dyDescent="0.25">
      <c r="A77" s="218"/>
      <c r="B77" s="14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141"/>
      <c r="AI77" s="218"/>
    </row>
    <row r="78" spans="1:35" s="123" customFormat="1" x14ac:dyDescent="0.25">
      <c r="A78" s="218"/>
      <c r="B78" s="14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141"/>
      <c r="AI78" s="218"/>
    </row>
    <row r="79" spans="1:35" s="123" customFormat="1" x14ac:dyDescent="0.25">
      <c r="A79" s="218"/>
      <c r="B79" s="14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141"/>
      <c r="AI79" s="218"/>
    </row>
    <row r="80" spans="1:35" s="123" customFormat="1" x14ac:dyDescent="0.25">
      <c r="A80" s="218"/>
      <c r="B80" s="14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141"/>
      <c r="AI80" s="218"/>
    </row>
    <row r="81" spans="1:35" s="123" customFormat="1" x14ac:dyDescent="0.25">
      <c r="A81" s="218"/>
      <c r="B81" s="14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141"/>
      <c r="AI81" s="218"/>
    </row>
    <row r="82" spans="1:35" s="123" customFormat="1" x14ac:dyDescent="0.25">
      <c r="A82" s="218"/>
      <c r="B82" s="14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141"/>
      <c r="AI82" s="218"/>
    </row>
    <row r="83" spans="1:35" s="123" customFormat="1" x14ac:dyDescent="0.25">
      <c r="A83" s="218"/>
      <c r="B83" s="14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141"/>
      <c r="AI83" s="218"/>
    </row>
    <row r="84" spans="1:35" s="123" customFormat="1" x14ac:dyDescent="0.25">
      <c r="A84" s="218"/>
      <c r="B84" s="14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141"/>
      <c r="AI84" s="218"/>
    </row>
    <row r="85" spans="1:35" s="123" customFormat="1" x14ac:dyDescent="0.25">
      <c r="A85" s="218"/>
      <c r="B85" s="14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141"/>
      <c r="AI85" s="218"/>
    </row>
    <row r="86" spans="1:35" s="123" customFormat="1" x14ac:dyDescent="0.25">
      <c r="A86" s="218"/>
      <c r="B86" s="14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141"/>
      <c r="AI86" s="218"/>
    </row>
    <row r="87" spans="1:35" s="123" customFormat="1" x14ac:dyDescent="0.25">
      <c r="A87" s="218"/>
      <c r="B87" s="14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141"/>
      <c r="AI87" s="218"/>
    </row>
    <row r="88" spans="1:35" s="123" customFormat="1" x14ac:dyDescent="0.25">
      <c r="A88" s="218"/>
      <c r="B88" s="14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141"/>
      <c r="AI88" s="218"/>
    </row>
    <row r="89" spans="1:35" s="123" customFormat="1" x14ac:dyDescent="0.25">
      <c r="A89" s="218"/>
      <c r="B89" s="14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141"/>
      <c r="AI89" s="218"/>
    </row>
    <row r="90" spans="1:35" s="123" customFormat="1" x14ac:dyDescent="0.25">
      <c r="A90" s="218"/>
      <c r="B90" s="14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141"/>
      <c r="AI90" s="218"/>
    </row>
    <row r="91" spans="1:35" s="123" customFormat="1" x14ac:dyDescent="0.25">
      <c r="A91" s="218"/>
      <c r="B91" s="14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141"/>
      <c r="AI91" s="218"/>
    </row>
    <row r="92" spans="1:35" s="123" customFormat="1" x14ac:dyDescent="0.25">
      <c r="A92" s="218"/>
      <c r="B92" s="14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141"/>
      <c r="AI92" s="218"/>
    </row>
    <row r="93" spans="1:35" s="123" customFormat="1" x14ac:dyDescent="0.25">
      <c r="A93" s="218"/>
      <c r="B93" s="14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141"/>
      <c r="AI93" s="218"/>
    </row>
    <row r="94" spans="1:35" s="123" customFormat="1" x14ac:dyDescent="0.25">
      <c r="A94" s="218"/>
      <c r="B94" s="14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141"/>
      <c r="AI94" s="218"/>
    </row>
    <row r="95" spans="1:35" s="123" customFormat="1" x14ac:dyDescent="0.25">
      <c r="A95" s="218"/>
      <c r="B95" s="14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141"/>
      <c r="AI95" s="218"/>
    </row>
    <row r="96" spans="1:35" s="123" customFormat="1" x14ac:dyDescent="0.25">
      <c r="A96" s="218"/>
      <c r="B96" s="14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141"/>
      <c r="AI96" s="218"/>
    </row>
    <row r="97" spans="1:35" s="123" customFormat="1" x14ac:dyDescent="0.25">
      <c r="A97" s="218"/>
      <c r="B97" s="14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141"/>
      <c r="AI97" s="218"/>
    </row>
    <row r="98" spans="1:35" s="123" customFormat="1" x14ac:dyDescent="0.25">
      <c r="A98" s="218"/>
      <c r="B98" s="14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141"/>
      <c r="AI98" s="218"/>
    </row>
    <row r="99" spans="1:35" s="123" customFormat="1" x14ac:dyDescent="0.25">
      <c r="A99" s="218"/>
      <c r="B99" s="14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141"/>
      <c r="AI99" s="218"/>
    </row>
    <row r="100" spans="1:35" s="123" customFormat="1" x14ac:dyDescent="0.25">
      <c r="A100" s="218"/>
      <c r="B100" s="14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141"/>
      <c r="AI100" s="218"/>
    </row>
    <row r="101" spans="1:35" s="123" customFormat="1" x14ac:dyDescent="0.25">
      <c r="A101" s="218"/>
      <c r="B101" s="14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141"/>
      <c r="AI101" s="218"/>
    </row>
    <row r="102" spans="1:35" s="123" customFormat="1" x14ac:dyDescent="0.25">
      <c r="A102" s="218"/>
      <c r="B102" s="14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141"/>
      <c r="AI102" s="218"/>
    </row>
    <row r="103" spans="1:35" s="123" customFormat="1" x14ac:dyDescent="0.25">
      <c r="A103" s="218"/>
      <c r="B103" s="14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141"/>
      <c r="AI103" s="218"/>
    </row>
    <row r="104" spans="1:35" s="123" customFormat="1" x14ac:dyDescent="0.25">
      <c r="A104" s="218"/>
      <c r="B104" s="14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141"/>
      <c r="AI104" s="218"/>
    </row>
    <row r="105" spans="1:35" s="123" customFormat="1" ht="15.75" thickBot="1" x14ac:dyDescent="0.3">
      <c r="A105" s="218"/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5"/>
      <c r="AI105" s="218"/>
    </row>
    <row r="106" spans="1:35" x14ac:dyDescent="0.25"/>
    <row r="107" spans="1:35" x14ac:dyDescent="0.25"/>
    <row r="108" spans="1:35" x14ac:dyDescent="0.25"/>
  </sheetData>
  <mergeCells count="2">
    <mergeCell ref="B2:AH2"/>
    <mergeCell ref="B3:AH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FFC000"/>
  </sheetPr>
  <dimension ref="A1:I32"/>
  <sheetViews>
    <sheetView workbookViewId="0">
      <selection activeCell="N36" sqref="N36:N37"/>
    </sheetView>
  </sheetViews>
  <sheetFormatPr defaultRowHeight="15" x14ac:dyDescent="0.25"/>
  <cols>
    <col min="1" max="1" width="20.7109375" style="18" bestFit="1" customWidth="1"/>
    <col min="2" max="2" width="19.7109375" bestFit="1" customWidth="1"/>
    <col min="3" max="3" width="20.7109375" bestFit="1" customWidth="1"/>
    <col min="4" max="4" width="12.140625" bestFit="1" customWidth="1"/>
    <col min="5" max="5" width="20.7109375" bestFit="1" customWidth="1"/>
  </cols>
  <sheetData>
    <row r="1" spans="1:8" x14ac:dyDescent="0.25">
      <c r="B1" t="s">
        <v>8</v>
      </c>
      <c r="C1" t="s">
        <v>61</v>
      </c>
      <c r="D1" t="s">
        <v>62</v>
      </c>
      <c r="E1" t="s">
        <v>43</v>
      </c>
    </row>
    <row r="2" spans="1:8" x14ac:dyDescent="0.25">
      <c r="B2" t="s">
        <v>5</v>
      </c>
      <c r="C2" t="s">
        <v>10</v>
      </c>
      <c r="D2" t="s">
        <v>5</v>
      </c>
      <c r="E2" t="s">
        <v>11</v>
      </c>
    </row>
    <row r="3" spans="1:8" x14ac:dyDescent="0.25">
      <c r="B3" t="s">
        <v>10</v>
      </c>
      <c r="C3" t="s">
        <v>12</v>
      </c>
      <c r="D3" t="s">
        <v>13</v>
      </c>
      <c r="E3" t="s">
        <v>12</v>
      </c>
    </row>
    <row r="4" spans="1:8" x14ac:dyDescent="0.25">
      <c r="B4" t="s">
        <v>22</v>
      </c>
      <c r="C4" t="s">
        <v>26</v>
      </c>
      <c r="D4" t="s">
        <v>14</v>
      </c>
      <c r="E4" t="s">
        <v>13</v>
      </c>
    </row>
    <row r="5" spans="1:8" x14ac:dyDescent="0.25">
      <c r="B5" t="s">
        <v>23</v>
      </c>
      <c r="C5" t="s">
        <v>23</v>
      </c>
      <c r="D5" t="s">
        <v>16</v>
      </c>
      <c r="E5" t="s">
        <v>26</v>
      </c>
    </row>
    <row r="6" spans="1:8" x14ac:dyDescent="0.25">
      <c r="B6" t="s">
        <v>19</v>
      </c>
      <c r="C6" t="s">
        <v>18</v>
      </c>
      <c r="E6" t="s">
        <v>15</v>
      </c>
    </row>
    <row r="7" spans="1:8" x14ac:dyDescent="0.25">
      <c r="B7" t="s">
        <v>24</v>
      </c>
      <c r="C7" t="s">
        <v>19</v>
      </c>
      <c r="E7" t="s">
        <v>25</v>
      </c>
    </row>
    <row r="8" spans="1:8" x14ac:dyDescent="0.25">
      <c r="C8" t="s">
        <v>24</v>
      </c>
      <c r="E8" t="s">
        <v>17</v>
      </c>
    </row>
    <row r="9" spans="1:8" x14ac:dyDescent="0.25">
      <c r="E9" t="s">
        <v>18</v>
      </c>
    </row>
    <row r="11" spans="1:8" x14ac:dyDescent="0.25">
      <c r="A11" t="s">
        <v>5</v>
      </c>
      <c r="B11">
        <v>1</v>
      </c>
      <c r="C11">
        <v>0</v>
      </c>
      <c r="D11">
        <v>1</v>
      </c>
      <c r="E11">
        <v>0</v>
      </c>
    </row>
    <row r="12" spans="1:8" x14ac:dyDescent="0.25">
      <c r="A12" t="s">
        <v>10</v>
      </c>
      <c r="B12">
        <v>1</v>
      </c>
      <c r="C12">
        <v>1</v>
      </c>
      <c r="D12">
        <v>0</v>
      </c>
      <c r="E12">
        <v>0</v>
      </c>
    </row>
    <row r="13" spans="1:8" x14ac:dyDescent="0.25">
      <c r="A13" t="s">
        <v>11</v>
      </c>
      <c r="B13">
        <v>0</v>
      </c>
      <c r="C13">
        <v>0</v>
      </c>
      <c r="D13">
        <v>0</v>
      </c>
      <c r="E13">
        <v>1</v>
      </c>
    </row>
    <row r="14" spans="1:8" x14ac:dyDescent="0.25">
      <c r="A14" t="s">
        <v>22</v>
      </c>
      <c r="B14">
        <v>1</v>
      </c>
      <c r="C14">
        <v>0</v>
      </c>
      <c r="D14">
        <v>0</v>
      </c>
      <c r="E14">
        <v>0</v>
      </c>
    </row>
    <row r="15" spans="1:8" x14ac:dyDescent="0.25">
      <c r="A15" t="s">
        <v>12</v>
      </c>
      <c r="B15">
        <v>0</v>
      </c>
      <c r="C15">
        <v>1</v>
      </c>
      <c r="D15">
        <v>0</v>
      </c>
      <c r="E15">
        <v>1</v>
      </c>
      <c r="H15" s="18"/>
    </row>
    <row r="16" spans="1:8" x14ac:dyDescent="0.25">
      <c r="A16" t="s">
        <v>13</v>
      </c>
      <c r="B16">
        <v>0</v>
      </c>
      <c r="C16">
        <v>0</v>
      </c>
      <c r="D16">
        <v>1</v>
      </c>
      <c r="E16">
        <v>1</v>
      </c>
      <c r="H16" s="18"/>
    </row>
    <row r="17" spans="1:9" x14ac:dyDescent="0.25">
      <c r="A17" t="s">
        <v>26</v>
      </c>
      <c r="B17">
        <v>0</v>
      </c>
      <c r="C17">
        <v>1</v>
      </c>
      <c r="D17">
        <v>0</v>
      </c>
      <c r="E17">
        <v>1</v>
      </c>
      <c r="H17" s="18"/>
    </row>
    <row r="18" spans="1:9" x14ac:dyDescent="0.25">
      <c r="A18" t="s">
        <v>14</v>
      </c>
      <c r="B18">
        <v>0</v>
      </c>
      <c r="C18">
        <v>0</v>
      </c>
      <c r="D18">
        <v>1</v>
      </c>
      <c r="E18">
        <v>0</v>
      </c>
      <c r="G18" s="18"/>
      <c r="H18" s="18"/>
    </row>
    <row r="19" spans="1:9" x14ac:dyDescent="0.25">
      <c r="A19" t="s">
        <v>15</v>
      </c>
      <c r="B19">
        <v>0</v>
      </c>
      <c r="C19">
        <v>0</v>
      </c>
      <c r="D19">
        <v>0</v>
      </c>
      <c r="E19">
        <v>1</v>
      </c>
      <c r="G19" s="18"/>
      <c r="H19" s="18"/>
    </row>
    <row r="20" spans="1:9" x14ac:dyDescent="0.25">
      <c r="A20" t="s">
        <v>25</v>
      </c>
      <c r="B20">
        <v>0</v>
      </c>
      <c r="C20">
        <v>0</v>
      </c>
      <c r="D20">
        <v>0</v>
      </c>
      <c r="E20">
        <v>1</v>
      </c>
      <c r="G20" s="18"/>
      <c r="H20" s="18"/>
    </row>
    <row r="21" spans="1:9" x14ac:dyDescent="0.25">
      <c r="A21" t="s">
        <v>23</v>
      </c>
      <c r="B21">
        <v>1</v>
      </c>
      <c r="C21">
        <v>0</v>
      </c>
      <c r="D21">
        <v>0</v>
      </c>
      <c r="E21">
        <v>0</v>
      </c>
      <c r="G21" s="18"/>
      <c r="H21" s="18"/>
    </row>
    <row r="22" spans="1:9" x14ac:dyDescent="0.25">
      <c r="A22" t="s">
        <v>16</v>
      </c>
      <c r="B22">
        <v>0</v>
      </c>
      <c r="C22">
        <v>0</v>
      </c>
      <c r="D22" s="18">
        <v>1</v>
      </c>
      <c r="E22">
        <v>0</v>
      </c>
      <c r="G22" s="18"/>
      <c r="H22" s="18"/>
    </row>
    <row r="23" spans="1:9" x14ac:dyDescent="0.25">
      <c r="A23" t="s">
        <v>17</v>
      </c>
      <c r="B23">
        <v>0</v>
      </c>
      <c r="C23">
        <v>0</v>
      </c>
      <c r="D23" s="18">
        <v>0</v>
      </c>
      <c r="E23">
        <v>1</v>
      </c>
      <c r="G23" s="18"/>
      <c r="H23" s="18"/>
      <c r="I23" s="18"/>
    </row>
    <row r="24" spans="1:9" x14ac:dyDescent="0.25">
      <c r="A24" t="s">
        <v>18</v>
      </c>
      <c r="B24">
        <v>0</v>
      </c>
      <c r="C24">
        <v>1</v>
      </c>
      <c r="D24" s="18">
        <v>0</v>
      </c>
      <c r="E24">
        <v>1</v>
      </c>
      <c r="G24" s="18"/>
      <c r="H24" s="18"/>
      <c r="I24" s="18"/>
    </row>
    <row r="25" spans="1:9" x14ac:dyDescent="0.25">
      <c r="A25" s="18" t="s">
        <v>19</v>
      </c>
      <c r="B25">
        <v>1</v>
      </c>
      <c r="C25">
        <v>1</v>
      </c>
      <c r="D25" s="18">
        <v>0</v>
      </c>
      <c r="E25">
        <v>0</v>
      </c>
      <c r="H25" s="18"/>
      <c r="I25" s="18"/>
    </row>
    <row r="26" spans="1:9" x14ac:dyDescent="0.25">
      <c r="A26" s="18" t="s">
        <v>63</v>
      </c>
      <c r="B26">
        <v>1</v>
      </c>
      <c r="C26">
        <v>1</v>
      </c>
      <c r="D26" s="18">
        <v>0</v>
      </c>
      <c r="E26">
        <v>0</v>
      </c>
      <c r="H26" s="18"/>
      <c r="I26" s="18"/>
    </row>
    <row r="27" spans="1:9" x14ac:dyDescent="0.25">
      <c r="D27" s="18"/>
      <c r="H27" s="18"/>
      <c r="I27" s="18"/>
    </row>
    <row r="28" spans="1:9" x14ac:dyDescent="0.25">
      <c r="D28" s="18"/>
      <c r="H28" s="18"/>
      <c r="I28" s="18"/>
    </row>
    <row r="29" spans="1:9" x14ac:dyDescent="0.25">
      <c r="D29" s="18"/>
    </row>
    <row r="30" spans="1:9" x14ac:dyDescent="0.25">
      <c r="D30" s="18"/>
    </row>
    <row r="31" spans="1:9" x14ac:dyDescent="0.25">
      <c r="D31" s="18"/>
    </row>
    <row r="32" spans="1:9" x14ac:dyDescent="0.25">
      <c r="D32" s="18"/>
    </row>
  </sheetData>
  <sortState ref="E2:E9">
    <sortCondition ref="E2"/>
  </sortState>
  <conditionalFormatting sqref="J3:J1990">
    <cfRule type="expression" priority="1">
      <formula>OR($A$11,$A$13,$A$14,$A$16,$A$18,$A$19,$A$20,$A$21,$A$22,$A$23)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Wprowadzenie</vt:lpstr>
      <vt:lpstr>Lista projektów</vt:lpstr>
      <vt:lpstr>Zestawienie ogólnokrajowe</vt:lpstr>
      <vt:lpstr>projekty z danego zakresu mocy</vt:lpstr>
      <vt:lpstr>Deweloperzy zestawienie </vt:lpstr>
      <vt:lpstr>Mapy</vt:lpstr>
      <vt:lpstr>operatorzy woj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2019-11-18T15:00:30Z</dcterms:modified>
</cp:coreProperties>
</file>